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40" windowWidth="20490" windowHeight="6630" activeTab="1"/>
  </bookViews>
  <sheets>
    <sheet name="Рз прил 5" sheetId="3" r:id="rId1"/>
    <sheet name="КЦСР прил 6" sheetId="2" r:id="rId2"/>
    <sheet name="вед прил 7" sheetId="1" r:id="rId3"/>
    <sheet name="Лист1" sheetId="4" r:id="rId4"/>
  </sheets>
  <externalReferences>
    <externalReference r:id="rId5"/>
  </externalReferences>
  <definedNames>
    <definedName name="_xlnm._FilterDatabase" localSheetId="2" hidden="1">'вед прил 7'!$A$18:$XBT$1186</definedName>
    <definedName name="_xlnm._FilterDatabase" localSheetId="1" hidden="1">'КЦСР прил 6'!$A$15:$WVM$836</definedName>
    <definedName name="_xlnm._FilterDatabase" localSheetId="0" hidden="1">'Рз прил 5'!$A$18:$G$70</definedName>
    <definedName name="_xlnm.Print_Titles" localSheetId="2">'вед прил 7'!$16:$18</definedName>
    <definedName name="_xlnm.Print_Titles" localSheetId="1">'КЦСР прил 6'!$13:$14</definedName>
    <definedName name="_xlnm.Print_Titles" localSheetId="0">'Рз прил 5'!$16:$18</definedName>
    <definedName name="_xlnm.Print_Area" localSheetId="2">'вед прил 7'!$A$1:$J$1186</definedName>
    <definedName name="_xlnm.Print_Area" localSheetId="1">'КЦСР прил 6'!$A$1:$G$840</definedName>
    <definedName name="_xlnm.Print_Area" localSheetId="0">'Рз прил 5'!$A$1:$G$74</definedName>
  </definedNames>
  <calcPr calcId="14562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 l="1"/>
  <c r="J28" i="1"/>
  <c r="F785" i="2"/>
  <c r="F784" i="2" s="1"/>
  <c r="G785" i="2"/>
  <c r="G784" i="2" s="1"/>
  <c r="F714" i="2"/>
  <c r="F713" i="2" s="1"/>
  <c r="G714" i="2"/>
  <c r="G713" i="2" s="1"/>
  <c r="G215" i="2"/>
  <c r="F216" i="2"/>
  <c r="F215" i="2" s="1"/>
  <c r="G216" i="2"/>
  <c r="H664" i="1" l="1"/>
  <c r="H1113" i="1"/>
  <c r="H157" i="1" l="1"/>
  <c r="F354" i="2" l="1"/>
  <c r="G354" i="2"/>
  <c r="E354" i="2"/>
  <c r="E418" i="2"/>
  <c r="G267" i="2"/>
  <c r="G266" i="2" s="1"/>
  <c r="F267" i="2"/>
  <c r="F266" i="2" s="1"/>
  <c r="E267" i="2"/>
  <c r="E266" i="2" s="1"/>
  <c r="I863" i="1"/>
  <c r="I711" i="1"/>
  <c r="H32" i="1"/>
  <c r="H26" i="1"/>
  <c r="M21" i="1"/>
  <c r="L21" i="1"/>
  <c r="J1181" i="1"/>
  <c r="I1181" i="1"/>
  <c r="H1178" i="1"/>
  <c r="I1171" i="1"/>
  <c r="H1171" i="1"/>
  <c r="H1164" i="1"/>
  <c r="I1109" i="1"/>
  <c r="H1085" i="1"/>
  <c r="H1083" i="1"/>
  <c r="H1045" i="1"/>
  <c r="F202" i="2"/>
  <c r="F201" i="2" s="1"/>
  <c r="G202" i="2"/>
  <c r="G201" i="2" s="1"/>
  <c r="E202" i="2"/>
  <c r="E201" i="2" s="1"/>
  <c r="H1017" i="1"/>
  <c r="H1016" i="1" s="1"/>
  <c r="H1015" i="1" s="1"/>
  <c r="H1014" i="1" s="1"/>
  <c r="J1017" i="1"/>
  <c r="J1016" i="1" s="1"/>
  <c r="J1015" i="1" s="1"/>
  <c r="J1014" i="1" s="1"/>
  <c r="I1017" i="1"/>
  <c r="I1016" i="1" s="1"/>
  <c r="I1015" i="1" s="1"/>
  <c r="I1014" i="1" s="1"/>
  <c r="F353" i="2"/>
  <c r="G353" i="2"/>
  <c r="E353" i="2"/>
  <c r="I1000" i="1"/>
  <c r="J1000" i="1"/>
  <c r="H1000" i="1"/>
  <c r="G306" i="2"/>
  <c r="F306" i="2"/>
  <c r="E306" i="2"/>
  <c r="G301" i="2"/>
  <c r="F301" i="2"/>
  <c r="E301" i="2"/>
  <c r="J990" i="1"/>
  <c r="J987" i="1" s="1"/>
  <c r="I990" i="1"/>
  <c r="I987" i="1" s="1"/>
  <c r="H990" i="1"/>
  <c r="H987" i="1" s="1"/>
  <c r="J981" i="1"/>
  <c r="I981" i="1"/>
  <c r="F299" i="2" s="1"/>
  <c r="H981" i="1"/>
  <c r="J982" i="1"/>
  <c r="I984" i="1"/>
  <c r="I982" i="1" s="1"/>
  <c r="H984" i="1"/>
  <c r="H982" i="1" s="1"/>
  <c r="G299" i="2"/>
  <c r="E299" i="2"/>
  <c r="G297" i="2"/>
  <c r="F297" i="2"/>
  <c r="E297" i="2"/>
  <c r="J980" i="1"/>
  <c r="J978" i="1" s="1"/>
  <c r="I980" i="1"/>
  <c r="I978" i="1" s="1"/>
  <c r="H980" i="1"/>
  <c r="F222" i="2"/>
  <c r="G222" i="2"/>
  <c r="E222" i="2"/>
  <c r="J974" i="1"/>
  <c r="I974" i="1"/>
  <c r="I972" i="1" s="1"/>
  <c r="H974" i="1"/>
  <c r="H972" i="1" s="1"/>
  <c r="J972" i="1"/>
  <c r="F233" i="2"/>
  <c r="G233" i="2"/>
  <c r="E233" i="2"/>
  <c r="H942" i="1"/>
  <c r="H932" i="1"/>
  <c r="J924" i="1"/>
  <c r="J923" i="1" s="1"/>
  <c r="I924" i="1"/>
  <c r="I923" i="1" s="1"/>
  <c r="H924" i="1"/>
  <c r="H923" i="1" s="1"/>
  <c r="H900" i="1"/>
  <c r="H898" i="1"/>
  <c r="H893" i="1"/>
  <c r="H978" i="1" l="1"/>
  <c r="I862" i="1"/>
  <c r="J862" i="1"/>
  <c r="H862" i="1"/>
  <c r="I861" i="1"/>
  <c r="H832" i="1"/>
  <c r="I835" i="1"/>
  <c r="F164" i="2" s="1"/>
  <c r="F163" i="2" s="1"/>
  <c r="J835" i="1"/>
  <c r="G164" i="2" s="1"/>
  <c r="G163" i="2" s="1"/>
  <c r="H835" i="1"/>
  <c r="E164" i="2" s="1"/>
  <c r="E163" i="2" s="1"/>
  <c r="H829" i="1"/>
  <c r="I828" i="1"/>
  <c r="H828" i="1"/>
  <c r="H827" i="1"/>
  <c r="H826" i="1"/>
  <c r="H808" i="1"/>
  <c r="F130" i="2"/>
  <c r="F129" i="2" s="1"/>
  <c r="G130" i="2"/>
  <c r="G129" i="2" s="1"/>
  <c r="G140" i="2"/>
  <c r="G139" i="2" s="1"/>
  <c r="F140" i="2"/>
  <c r="F139" i="2" s="1"/>
  <c r="E140" i="2"/>
  <c r="E139" i="2" s="1"/>
  <c r="J792" i="1"/>
  <c r="I792" i="1"/>
  <c r="H792" i="1"/>
  <c r="H788" i="1"/>
  <c r="H786" i="1"/>
  <c r="E130" i="2"/>
  <c r="E129" i="2" s="1"/>
  <c r="J782" i="1"/>
  <c r="I782" i="1"/>
  <c r="H782" i="1"/>
  <c r="H779" i="1"/>
  <c r="J754" i="1"/>
  <c r="H754" i="1" l="1"/>
  <c r="G122" i="2" l="1"/>
  <c r="G121" i="2" s="1"/>
  <c r="F122" i="2"/>
  <c r="F121" i="2" s="1"/>
  <c r="E122" i="2"/>
  <c r="E121" i="2" s="1"/>
  <c r="E120" i="2"/>
  <c r="J736" i="1" l="1"/>
  <c r="I736" i="1"/>
  <c r="H736" i="1"/>
  <c r="G120" i="2"/>
  <c r="G119" i="2" s="1"/>
  <c r="F120" i="2"/>
  <c r="F119" i="2" s="1"/>
  <c r="E119" i="2"/>
  <c r="J734" i="1"/>
  <c r="I734" i="1"/>
  <c r="H734" i="1"/>
  <c r="G118" i="2"/>
  <c r="G117" i="2" s="1"/>
  <c r="F118" i="2"/>
  <c r="F117" i="2" s="1"/>
  <c r="E118" i="2"/>
  <c r="E117" i="2" s="1"/>
  <c r="J732" i="1"/>
  <c r="I732" i="1"/>
  <c r="H732" i="1"/>
  <c r="I731" i="1" l="1"/>
  <c r="H731" i="1"/>
  <c r="F116" i="2"/>
  <c r="G116" i="2"/>
  <c r="J731" i="1"/>
  <c r="E116" i="2"/>
  <c r="J717" i="1"/>
  <c r="I717" i="1"/>
  <c r="H717" i="1"/>
  <c r="J711" i="1"/>
  <c r="H711" i="1"/>
  <c r="I707" i="1"/>
  <c r="H707" i="1"/>
  <c r="H682" i="1"/>
  <c r="I682" i="1"/>
  <c r="I672" i="1"/>
  <c r="H672" i="1" l="1"/>
  <c r="H670" i="1" l="1"/>
  <c r="H644" i="1"/>
  <c r="H627" i="1"/>
  <c r="K627" i="1"/>
  <c r="H582" i="1"/>
  <c r="H579" i="1"/>
  <c r="H561" i="1"/>
  <c r="I526" i="1"/>
  <c r="H526" i="1"/>
  <c r="J470" i="1"/>
  <c r="I470" i="1"/>
  <c r="H470" i="1"/>
  <c r="J469" i="1"/>
  <c r="I469" i="1"/>
  <c r="H469" i="1"/>
  <c r="J472" i="1"/>
  <c r="I472" i="1"/>
  <c r="H472" i="1"/>
  <c r="H432" i="1"/>
  <c r="H429" i="1"/>
  <c r="H362" i="1"/>
  <c r="H297" i="1"/>
  <c r="H296" i="1"/>
  <c r="H200" i="1"/>
  <c r="H194" i="1"/>
  <c r="H191" i="1"/>
  <c r="I191" i="1"/>
  <c r="H184" i="1"/>
  <c r="H169" i="1"/>
  <c r="H159" i="1"/>
  <c r="H151" i="1"/>
  <c r="I144" i="1"/>
  <c r="H144" i="1"/>
  <c r="H106" i="1"/>
  <c r="H82" i="1"/>
  <c r="H81" i="1"/>
  <c r="H77" i="1"/>
  <c r="H76" i="1"/>
  <c r="H51" i="1"/>
  <c r="H50" i="1"/>
  <c r="I724" i="1" l="1"/>
  <c r="J724" i="1"/>
  <c r="H724" i="1"/>
  <c r="F56" i="2"/>
  <c r="G56" i="2"/>
  <c r="F54" i="2"/>
  <c r="G54" i="2"/>
  <c r="E54" i="2"/>
  <c r="K21" i="1" l="1"/>
  <c r="F420" i="2"/>
  <c r="G420" i="2"/>
  <c r="H1130" i="1"/>
  <c r="H1129" i="1" s="1"/>
  <c r="J1129" i="1"/>
  <c r="I1129" i="1"/>
  <c r="F265" i="2"/>
  <c r="F264" i="2" s="1"/>
  <c r="F263" i="2" s="1"/>
  <c r="G265" i="2"/>
  <c r="G264" i="2" s="1"/>
  <c r="G263" i="2" s="1"/>
  <c r="E265" i="2"/>
  <c r="E264" i="2" s="1"/>
  <c r="E263" i="2" s="1"/>
  <c r="J860" i="1"/>
  <c r="I860" i="1"/>
  <c r="H860" i="1"/>
  <c r="H859" i="1" l="1"/>
  <c r="H858" i="1" s="1"/>
  <c r="I859" i="1"/>
  <c r="I858" i="1" s="1"/>
  <c r="J859" i="1"/>
  <c r="J858" i="1" s="1"/>
  <c r="I229" i="1"/>
  <c r="J229" i="1"/>
  <c r="H229" i="1"/>
  <c r="F197" i="2" l="1"/>
  <c r="F196" i="2" s="1"/>
  <c r="F195" i="2" s="1"/>
  <c r="G197" i="2"/>
  <c r="G196" i="2" s="1"/>
  <c r="G195" i="2" s="1"/>
  <c r="J710" i="1" l="1"/>
  <c r="I710" i="1"/>
  <c r="H710" i="1"/>
  <c r="F381" i="2" l="1"/>
  <c r="F380" i="2" s="1"/>
  <c r="G381" i="2"/>
  <c r="G380" i="2" s="1"/>
  <c r="F383" i="2"/>
  <c r="G383" i="2"/>
  <c r="E383" i="2"/>
  <c r="E381" i="2"/>
  <c r="E380" i="2" s="1"/>
  <c r="F333" i="2"/>
  <c r="G333" i="2"/>
  <c r="E333" i="2"/>
  <c r="F206" i="2" l="1"/>
  <c r="F205" i="2" s="1"/>
  <c r="G206" i="2"/>
  <c r="G205" i="2" s="1"/>
  <c r="E206" i="2"/>
  <c r="E205" i="2" s="1"/>
  <c r="F248" i="2" l="1"/>
  <c r="F247" i="2" s="1"/>
  <c r="G248" i="2"/>
  <c r="G247" i="2" s="1"/>
  <c r="E248" i="2"/>
  <c r="E247" i="2" s="1"/>
  <c r="J1177" i="1"/>
  <c r="J1176" i="1" s="1"/>
  <c r="J1175" i="1" s="1"/>
  <c r="J1174" i="1" s="1"/>
  <c r="J1173" i="1" s="1"/>
  <c r="I1177" i="1"/>
  <c r="I1176" i="1" s="1"/>
  <c r="I1175" i="1" s="1"/>
  <c r="I1174" i="1" s="1"/>
  <c r="I1173" i="1" s="1"/>
  <c r="H1177" i="1"/>
  <c r="H1176" i="1" s="1"/>
  <c r="H1175" i="1" s="1"/>
  <c r="H1174" i="1" s="1"/>
  <c r="H1173" i="1" s="1"/>
  <c r="J1169" i="1"/>
  <c r="J1168" i="1" s="1"/>
  <c r="I1169" i="1"/>
  <c r="I1168" i="1" s="1"/>
  <c r="H1169" i="1"/>
  <c r="H1168" i="1" s="1"/>
  <c r="J1165" i="1"/>
  <c r="I1165" i="1"/>
  <c r="H1165" i="1"/>
  <c r="J1162" i="1"/>
  <c r="I1162" i="1"/>
  <c r="H1162" i="1"/>
  <c r="J1156" i="1"/>
  <c r="J1155" i="1" s="1"/>
  <c r="J1154" i="1" s="1"/>
  <c r="I1156" i="1"/>
  <c r="I1155" i="1" s="1"/>
  <c r="I1154" i="1" s="1"/>
  <c r="H1156" i="1"/>
  <c r="H1155" i="1" s="1"/>
  <c r="H1154" i="1" s="1"/>
  <c r="J1152" i="1"/>
  <c r="J1151" i="1" s="1"/>
  <c r="J1150" i="1" s="1"/>
  <c r="I1152" i="1"/>
  <c r="I1151" i="1" s="1"/>
  <c r="I1150" i="1" s="1"/>
  <c r="H1152" i="1"/>
  <c r="H1151" i="1" s="1"/>
  <c r="H1150" i="1" s="1"/>
  <c r="J1144" i="1"/>
  <c r="I1144" i="1"/>
  <c r="H1144" i="1"/>
  <c r="J1140" i="1"/>
  <c r="J1139" i="1" s="1"/>
  <c r="J1138" i="1" s="1"/>
  <c r="J1137" i="1" s="1"/>
  <c r="J1136" i="1" s="1"/>
  <c r="G63" i="3" s="1"/>
  <c r="I1140" i="1"/>
  <c r="I1139" i="1" s="1"/>
  <c r="I1138" i="1" s="1"/>
  <c r="I1137" i="1" s="1"/>
  <c r="I1136" i="1" s="1"/>
  <c r="F63" i="3" s="1"/>
  <c r="H1140" i="1"/>
  <c r="H1139" i="1" s="1"/>
  <c r="J1134" i="1"/>
  <c r="J1133" i="1" s="1"/>
  <c r="I1134" i="1"/>
  <c r="I1133" i="1" s="1"/>
  <c r="H1134" i="1"/>
  <c r="H1133" i="1" s="1"/>
  <c r="H1132" i="1"/>
  <c r="J1131" i="1"/>
  <c r="I1131" i="1"/>
  <c r="I1128" i="1" s="1"/>
  <c r="I1127" i="1" s="1"/>
  <c r="J1125" i="1"/>
  <c r="J1124" i="1" s="1"/>
  <c r="I1125" i="1"/>
  <c r="I1124" i="1" s="1"/>
  <c r="H1125" i="1"/>
  <c r="H1124" i="1" s="1"/>
  <c r="J1122" i="1"/>
  <c r="I1122" i="1"/>
  <c r="H1122" i="1"/>
  <c r="J1120" i="1"/>
  <c r="I1120" i="1"/>
  <c r="H1120" i="1"/>
  <c r="J1118" i="1"/>
  <c r="I1118" i="1"/>
  <c r="H1118" i="1"/>
  <c r="J1116" i="1"/>
  <c r="I1116" i="1"/>
  <c r="H1116" i="1"/>
  <c r="J1114" i="1"/>
  <c r="I1114" i="1"/>
  <c r="H1114" i="1"/>
  <c r="J1112" i="1"/>
  <c r="I1112" i="1"/>
  <c r="H1112" i="1"/>
  <c r="J1110" i="1"/>
  <c r="I1110" i="1"/>
  <c r="H1110" i="1"/>
  <c r="J1108" i="1"/>
  <c r="I1108" i="1"/>
  <c r="H1108" i="1"/>
  <c r="J1106" i="1"/>
  <c r="I1106" i="1"/>
  <c r="H1106" i="1"/>
  <c r="J1102" i="1"/>
  <c r="J1101" i="1" s="1"/>
  <c r="J1100" i="1" s="1"/>
  <c r="I1102" i="1"/>
  <c r="I1101" i="1" s="1"/>
  <c r="I1100" i="1" s="1"/>
  <c r="H1102" i="1"/>
  <c r="H1101" i="1" s="1"/>
  <c r="H1100" i="1" s="1"/>
  <c r="H1098" i="1"/>
  <c r="H1097" i="1" s="1"/>
  <c r="J1097" i="1"/>
  <c r="I1097" i="1"/>
  <c r="J1095" i="1"/>
  <c r="I1095" i="1"/>
  <c r="H1095" i="1"/>
  <c r="J1090" i="1"/>
  <c r="J1089" i="1" s="1"/>
  <c r="J1088" i="1" s="1"/>
  <c r="J1087" i="1" s="1"/>
  <c r="I1090" i="1"/>
  <c r="I1089" i="1" s="1"/>
  <c r="I1088" i="1" s="1"/>
  <c r="I1087" i="1" s="1"/>
  <c r="H1090" i="1"/>
  <c r="H1089" i="1" s="1"/>
  <c r="H1088" i="1" s="1"/>
  <c r="H1087" i="1" s="1"/>
  <c r="J1082" i="1"/>
  <c r="J1081" i="1" s="1"/>
  <c r="J1080" i="1" s="1"/>
  <c r="J1079" i="1" s="1"/>
  <c r="I1082" i="1"/>
  <c r="I1081" i="1" s="1"/>
  <c r="I1080" i="1" s="1"/>
  <c r="I1079" i="1" s="1"/>
  <c r="H1082" i="1"/>
  <c r="H1081" i="1" s="1"/>
  <c r="H1080" i="1" s="1"/>
  <c r="H1079" i="1" s="1"/>
  <c r="J1077" i="1"/>
  <c r="J1076" i="1" s="1"/>
  <c r="J1075" i="1" s="1"/>
  <c r="J1074" i="1" s="1"/>
  <c r="I1077" i="1"/>
  <c r="I1076" i="1" s="1"/>
  <c r="I1075" i="1" s="1"/>
  <c r="I1074" i="1" s="1"/>
  <c r="H1077" i="1"/>
  <c r="H1076" i="1" s="1"/>
  <c r="H1075" i="1" s="1"/>
  <c r="H1074" i="1" s="1"/>
  <c r="J1070" i="1"/>
  <c r="J1069" i="1" s="1"/>
  <c r="I1070" i="1"/>
  <c r="I1069" i="1" s="1"/>
  <c r="H1070" i="1"/>
  <c r="H1069" i="1" s="1"/>
  <c r="J1067" i="1"/>
  <c r="I1067" i="1"/>
  <c r="H1067" i="1"/>
  <c r="J1065" i="1"/>
  <c r="I1065" i="1"/>
  <c r="H1065" i="1"/>
  <c r="J1061" i="1"/>
  <c r="J1060" i="1" s="1"/>
  <c r="I1061" i="1"/>
  <c r="I1060" i="1" s="1"/>
  <c r="H1061" i="1"/>
  <c r="H1060" i="1" s="1"/>
  <c r="J1058" i="1"/>
  <c r="I1058" i="1"/>
  <c r="H1058" i="1"/>
  <c r="J1053" i="1"/>
  <c r="I1053" i="1"/>
  <c r="H1053" i="1"/>
  <c r="J1049" i="1"/>
  <c r="I1049" i="1"/>
  <c r="H1049" i="1"/>
  <c r="J1046" i="1"/>
  <c r="I1046" i="1"/>
  <c r="H1046" i="1"/>
  <c r="J1044" i="1"/>
  <c r="I1044" i="1"/>
  <c r="H1044" i="1"/>
  <c r="J1041" i="1"/>
  <c r="I1041" i="1"/>
  <c r="H1041" i="1"/>
  <c r="J1039" i="1"/>
  <c r="I1039" i="1"/>
  <c r="H1039" i="1"/>
  <c r="J1037" i="1"/>
  <c r="I1037" i="1"/>
  <c r="H1037" i="1"/>
  <c r="H1035" i="1"/>
  <c r="J1033" i="1"/>
  <c r="I1033" i="1"/>
  <c r="H1033" i="1"/>
  <c r="J1029" i="1"/>
  <c r="J1028" i="1" s="1"/>
  <c r="J1027" i="1" s="1"/>
  <c r="I1029" i="1"/>
  <c r="I1028" i="1" s="1"/>
  <c r="I1027" i="1" s="1"/>
  <c r="H1029" i="1"/>
  <c r="H1028" i="1" s="1"/>
  <c r="H1027" i="1" s="1"/>
  <c r="J1025" i="1"/>
  <c r="J1024" i="1" s="1"/>
  <c r="I1025" i="1"/>
  <c r="I1024" i="1" s="1"/>
  <c r="H1024" i="1"/>
  <c r="J1023" i="1"/>
  <c r="J1022" i="1" s="1"/>
  <c r="H1023" i="1"/>
  <c r="H1022" i="1" s="1"/>
  <c r="I1022" i="1"/>
  <c r="J1009" i="1"/>
  <c r="J1008" i="1" s="1"/>
  <c r="J1007" i="1" s="1"/>
  <c r="J1006" i="1" s="1"/>
  <c r="J1005" i="1" s="1"/>
  <c r="J1004" i="1" s="1"/>
  <c r="I1009" i="1"/>
  <c r="I1008" i="1" s="1"/>
  <c r="I1007" i="1" s="1"/>
  <c r="I1006" i="1" s="1"/>
  <c r="I1005" i="1" s="1"/>
  <c r="I1004" i="1" s="1"/>
  <c r="H1009" i="1"/>
  <c r="H1008" i="1" s="1"/>
  <c r="H1007" i="1" s="1"/>
  <c r="H1006" i="1" s="1"/>
  <c r="H1005" i="1" s="1"/>
  <c r="H1004" i="1" s="1"/>
  <c r="J999" i="1"/>
  <c r="G352" i="2" s="1"/>
  <c r="G351" i="2" s="1"/>
  <c r="I999" i="1"/>
  <c r="F352" i="2" s="1"/>
  <c r="F351" i="2" s="1"/>
  <c r="H999" i="1"/>
  <c r="E352" i="2" s="1"/>
  <c r="J997" i="1"/>
  <c r="I997" i="1"/>
  <c r="H997" i="1"/>
  <c r="J993" i="1"/>
  <c r="I993" i="1"/>
  <c r="H993" i="1"/>
  <c r="J989" i="1"/>
  <c r="I989" i="1"/>
  <c r="H989" i="1"/>
  <c r="J985" i="1"/>
  <c r="I985" i="1"/>
  <c r="H985" i="1"/>
  <c r="J971" i="1"/>
  <c r="J970" i="1" s="1"/>
  <c r="J969" i="1" s="1"/>
  <c r="I971" i="1"/>
  <c r="I970" i="1" s="1"/>
  <c r="I969" i="1" s="1"/>
  <c r="H971" i="1"/>
  <c r="H970" i="1" s="1"/>
  <c r="H969" i="1" s="1"/>
  <c r="J966" i="1"/>
  <c r="J965" i="1" s="1"/>
  <c r="I966" i="1"/>
  <c r="I965" i="1" s="1"/>
  <c r="H966" i="1"/>
  <c r="H965" i="1" s="1"/>
  <c r="H963" i="1"/>
  <c r="J961" i="1"/>
  <c r="I961" i="1"/>
  <c r="H961" i="1"/>
  <c r="J959" i="1"/>
  <c r="I959" i="1"/>
  <c r="H959" i="1"/>
  <c r="J957" i="1"/>
  <c r="I957" i="1"/>
  <c r="H957" i="1"/>
  <c r="J955" i="1"/>
  <c r="I955" i="1"/>
  <c r="H955" i="1"/>
  <c r="J951" i="1"/>
  <c r="I951" i="1"/>
  <c r="H951" i="1"/>
  <c r="J949" i="1"/>
  <c r="I949" i="1"/>
  <c r="H949" i="1"/>
  <c r="J947" i="1"/>
  <c r="I947" i="1"/>
  <c r="H947" i="1"/>
  <c r="J945" i="1"/>
  <c r="I945" i="1"/>
  <c r="H945" i="1"/>
  <c r="J943" i="1"/>
  <c r="I943" i="1"/>
  <c r="H943" i="1"/>
  <c r="J941" i="1"/>
  <c r="I941" i="1"/>
  <c r="H941" i="1"/>
  <c r="J936" i="1"/>
  <c r="J935" i="1" s="1"/>
  <c r="J934" i="1" s="1"/>
  <c r="J933" i="1" s="1"/>
  <c r="I936" i="1"/>
  <c r="I935" i="1" s="1"/>
  <c r="I934" i="1" s="1"/>
  <c r="I933" i="1" s="1"/>
  <c r="H936" i="1"/>
  <c r="H935" i="1" s="1"/>
  <c r="H934" i="1" s="1"/>
  <c r="H933" i="1" s="1"/>
  <c r="J931" i="1"/>
  <c r="J930" i="1" s="1"/>
  <c r="J929" i="1" s="1"/>
  <c r="J928" i="1" s="1"/>
  <c r="I931" i="1"/>
  <c r="I930" i="1" s="1"/>
  <c r="I929" i="1" s="1"/>
  <c r="I928" i="1" s="1"/>
  <c r="H931" i="1"/>
  <c r="H930" i="1" s="1"/>
  <c r="H929" i="1" s="1"/>
  <c r="H928" i="1" s="1"/>
  <c r="J922" i="1"/>
  <c r="J921" i="1" s="1"/>
  <c r="J920" i="1" s="1"/>
  <c r="I922" i="1"/>
  <c r="I921" i="1" s="1"/>
  <c r="I920" i="1" s="1"/>
  <c r="H922" i="1"/>
  <c r="H921" i="1" s="1"/>
  <c r="H920" i="1" s="1"/>
  <c r="J918" i="1"/>
  <c r="J917" i="1" s="1"/>
  <c r="J916" i="1" s="1"/>
  <c r="J915" i="1" s="1"/>
  <c r="I918" i="1"/>
  <c r="I917" i="1" s="1"/>
  <c r="I916" i="1" s="1"/>
  <c r="I915" i="1" s="1"/>
  <c r="H918" i="1"/>
  <c r="H917" i="1" s="1"/>
  <c r="H916" i="1" s="1"/>
  <c r="H915" i="1" s="1"/>
  <c r="J912" i="1"/>
  <c r="J911" i="1" s="1"/>
  <c r="I912" i="1"/>
  <c r="I911" i="1" s="1"/>
  <c r="H912" i="1"/>
  <c r="H911" i="1" s="1"/>
  <c r="I909" i="1"/>
  <c r="H909" i="1"/>
  <c r="J907" i="1"/>
  <c r="I907" i="1"/>
  <c r="H907" i="1"/>
  <c r="J905" i="1"/>
  <c r="I905" i="1"/>
  <c r="H905" i="1"/>
  <c r="J903" i="1"/>
  <c r="I903" i="1"/>
  <c r="H903" i="1"/>
  <c r="J901" i="1"/>
  <c r="I901" i="1"/>
  <c r="H901" i="1"/>
  <c r="J899" i="1"/>
  <c r="I899" i="1"/>
  <c r="H899" i="1"/>
  <c r="J897" i="1"/>
  <c r="I897" i="1"/>
  <c r="H897" i="1"/>
  <c r="J892" i="1"/>
  <c r="I892" i="1"/>
  <c r="H892" i="1"/>
  <c r="J890" i="1"/>
  <c r="I890" i="1"/>
  <c r="H890" i="1"/>
  <c r="J881" i="1"/>
  <c r="J880" i="1" s="1"/>
  <c r="J879" i="1" s="1"/>
  <c r="J878" i="1" s="1"/>
  <c r="J877" i="1" s="1"/>
  <c r="J876" i="1" s="1"/>
  <c r="I881" i="1"/>
  <c r="I880" i="1" s="1"/>
  <c r="I879" i="1" s="1"/>
  <c r="I878" i="1" s="1"/>
  <c r="I877" i="1" s="1"/>
  <c r="I876" i="1" s="1"/>
  <c r="H881" i="1"/>
  <c r="H880" i="1" s="1"/>
  <c r="H879" i="1" s="1"/>
  <c r="H878" i="1" s="1"/>
  <c r="H877" i="1" s="1"/>
  <c r="H876" i="1" s="1"/>
  <c r="J874" i="1"/>
  <c r="J873" i="1" s="1"/>
  <c r="J872" i="1" s="1"/>
  <c r="J871" i="1" s="1"/>
  <c r="I874" i="1"/>
  <c r="I873" i="1" s="1"/>
  <c r="I872" i="1" s="1"/>
  <c r="I871" i="1" s="1"/>
  <c r="H874" i="1"/>
  <c r="H873" i="1" s="1"/>
  <c r="H872" i="1" s="1"/>
  <c r="H871" i="1" s="1"/>
  <c r="J870" i="1"/>
  <c r="J869" i="1" s="1"/>
  <c r="I870" i="1"/>
  <c r="I869" i="1" s="1"/>
  <c r="H870" i="1"/>
  <c r="H868" i="1"/>
  <c r="J867" i="1"/>
  <c r="I867" i="1"/>
  <c r="J856" i="1"/>
  <c r="J855" i="1" s="1"/>
  <c r="J854" i="1" s="1"/>
  <c r="I856" i="1"/>
  <c r="I855" i="1" s="1"/>
  <c r="I854" i="1" s="1"/>
  <c r="H856" i="1"/>
  <c r="H855" i="1" s="1"/>
  <c r="J852" i="1"/>
  <c r="I852" i="1"/>
  <c r="H852" i="1"/>
  <c r="J850" i="1"/>
  <c r="I850" i="1"/>
  <c r="H850" i="1"/>
  <c r="J848" i="1"/>
  <c r="I848" i="1"/>
  <c r="H848" i="1"/>
  <c r="J845" i="1"/>
  <c r="I845" i="1"/>
  <c r="H845" i="1"/>
  <c r="J840" i="1"/>
  <c r="J839" i="1" s="1"/>
  <c r="J838" i="1" s="1"/>
  <c r="J837" i="1" s="1"/>
  <c r="I840" i="1"/>
  <c r="I839" i="1" s="1"/>
  <c r="I838" i="1" s="1"/>
  <c r="I837" i="1" s="1"/>
  <c r="H840" i="1"/>
  <c r="H839" i="1" s="1"/>
  <c r="H838" i="1" s="1"/>
  <c r="H837" i="1" s="1"/>
  <c r="H834" i="1"/>
  <c r="J830" i="1"/>
  <c r="I830" i="1"/>
  <c r="J825" i="1"/>
  <c r="I825" i="1"/>
  <c r="H825" i="1"/>
  <c r="J822" i="1"/>
  <c r="I822" i="1"/>
  <c r="H822" i="1"/>
  <c r="J818" i="1"/>
  <c r="I818" i="1"/>
  <c r="H818" i="1"/>
  <c r="J812" i="1"/>
  <c r="J811" i="1" s="1"/>
  <c r="J810" i="1" s="1"/>
  <c r="J809" i="1" s="1"/>
  <c r="I812" i="1"/>
  <c r="I811" i="1" s="1"/>
  <c r="I810" i="1" s="1"/>
  <c r="I809" i="1" s="1"/>
  <c r="H812" i="1"/>
  <c r="H811" i="1" s="1"/>
  <c r="H810" i="1" s="1"/>
  <c r="H809" i="1" s="1"/>
  <c r="J807" i="1"/>
  <c r="I807" i="1"/>
  <c r="H807" i="1"/>
  <c r="J805" i="1"/>
  <c r="I805" i="1"/>
  <c r="H805" i="1"/>
  <c r="J800" i="1"/>
  <c r="J799" i="1" s="1"/>
  <c r="J798" i="1" s="1"/>
  <c r="J797" i="1" s="1"/>
  <c r="I800" i="1"/>
  <c r="I799" i="1" s="1"/>
  <c r="I798" i="1" s="1"/>
  <c r="I797" i="1" s="1"/>
  <c r="H800" i="1"/>
  <c r="H799" i="1" s="1"/>
  <c r="H798" i="1" s="1"/>
  <c r="H797" i="1" s="1"/>
  <c r="J795" i="1"/>
  <c r="J794" i="1" s="1"/>
  <c r="I795" i="1"/>
  <c r="I794" i="1" s="1"/>
  <c r="H795" i="1"/>
  <c r="H794" i="1" s="1"/>
  <c r="J790" i="1"/>
  <c r="I790" i="1"/>
  <c r="H790" i="1"/>
  <c r="J787" i="1"/>
  <c r="I787" i="1"/>
  <c r="H787" i="1"/>
  <c r="J785" i="1"/>
  <c r="I785" i="1"/>
  <c r="H785" i="1"/>
  <c r="J780" i="1"/>
  <c r="I780" i="1"/>
  <c r="H780" i="1"/>
  <c r="J778" i="1"/>
  <c r="I778" i="1"/>
  <c r="H778" i="1"/>
  <c r="I773" i="1"/>
  <c r="I772" i="1" s="1"/>
  <c r="J772" i="1"/>
  <c r="H772" i="1"/>
  <c r="I771" i="1"/>
  <c r="I770" i="1" s="1"/>
  <c r="J770" i="1"/>
  <c r="H770" i="1"/>
  <c r="J765" i="1"/>
  <c r="I765" i="1"/>
  <c r="H765" i="1"/>
  <c r="J763" i="1"/>
  <c r="J760" i="1"/>
  <c r="I760" i="1"/>
  <c r="H760" i="1"/>
  <c r="J758" i="1"/>
  <c r="I758" i="1"/>
  <c r="H758" i="1"/>
  <c r="J753" i="1"/>
  <c r="I753" i="1"/>
  <c r="H753" i="1"/>
  <c r="J751" i="1"/>
  <c r="I751" i="1"/>
  <c r="H751" i="1"/>
  <c r="J746" i="1"/>
  <c r="J745" i="1" s="1"/>
  <c r="J744" i="1" s="1"/>
  <c r="J743" i="1" s="1"/>
  <c r="I746" i="1"/>
  <c r="I745" i="1" s="1"/>
  <c r="I744" i="1" s="1"/>
  <c r="I743" i="1" s="1"/>
  <c r="H746" i="1"/>
  <c r="H745" i="1" s="1"/>
  <c r="H744" i="1" s="1"/>
  <c r="H743" i="1" s="1"/>
  <c r="J741" i="1"/>
  <c r="J740" i="1" s="1"/>
  <c r="J739" i="1" s="1"/>
  <c r="J738" i="1" s="1"/>
  <c r="I741" i="1"/>
  <c r="I740" i="1" s="1"/>
  <c r="I739" i="1" s="1"/>
  <c r="I738" i="1" s="1"/>
  <c r="H741" i="1"/>
  <c r="H740" i="1" s="1"/>
  <c r="H739" i="1" s="1"/>
  <c r="H738" i="1" s="1"/>
  <c r="J729" i="1"/>
  <c r="I729" i="1"/>
  <c r="H729" i="1"/>
  <c r="J727" i="1"/>
  <c r="I727" i="1"/>
  <c r="H727" i="1"/>
  <c r="J723" i="1"/>
  <c r="I723" i="1"/>
  <c r="H723" i="1"/>
  <c r="J721" i="1"/>
  <c r="J720" i="1" s="1"/>
  <c r="I721" i="1"/>
  <c r="I720" i="1" s="1"/>
  <c r="H721" i="1"/>
  <c r="H720" i="1" s="1"/>
  <c r="J718" i="1"/>
  <c r="I718" i="1"/>
  <c r="H718" i="1"/>
  <c r="J716" i="1"/>
  <c r="I716" i="1"/>
  <c r="H716" i="1"/>
  <c r="J714" i="1"/>
  <c r="I714" i="1"/>
  <c r="H714" i="1"/>
  <c r="J712" i="1"/>
  <c r="I712" i="1"/>
  <c r="H712" i="1"/>
  <c r="H708" i="1"/>
  <c r="J706" i="1"/>
  <c r="I706" i="1"/>
  <c r="H706" i="1"/>
  <c r="J704" i="1"/>
  <c r="I704" i="1"/>
  <c r="H704" i="1"/>
  <c r="J702" i="1"/>
  <c r="I702" i="1"/>
  <c r="H702" i="1"/>
  <c r="J700" i="1"/>
  <c r="I700" i="1"/>
  <c r="H700" i="1"/>
  <c r="H698" i="1"/>
  <c r="H697" i="1" s="1"/>
  <c r="J697" i="1"/>
  <c r="I697" i="1"/>
  <c r="J695" i="1"/>
  <c r="I695" i="1"/>
  <c r="H695" i="1"/>
  <c r="J693" i="1"/>
  <c r="I693" i="1"/>
  <c r="H693" i="1"/>
  <c r="J691" i="1"/>
  <c r="I691" i="1"/>
  <c r="H691" i="1"/>
  <c r="I690" i="1"/>
  <c r="I689" i="1" s="1"/>
  <c r="J689" i="1"/>
  <c r="H689" i="1"/>
  <c r="J687" i="1"/>
  <c r="I687" i="1"/>
  <c r="H687" i="1"/>
  <c r="J685" i="1"/>
  <c r="I685" i="1"/>
  <c r="H685" i="1"/>
  <c r="J683" i="1"/>
  <c r="I683" i="1"/>
  <c r="H683" i="1"/>
  <c r="J681" i="1"/>
  <c r="I681" i="1"/>
  <c r="H681" i="1"/>
  <c r="J679" i="1"/>
  <c r="I679" i="1"/>
  <c r="H679" i="1"/>
  <c r="J677" i="1"/>
  <c r="I677" i="1"/>
  <c r="H677" i="1"/>
  <c r="J675" i="1"/>
  <c r="I675" i="1"/>
  <c r="H675" i="1"/>
  <c r="J673" i="1"/>
  <c r="I673" i="1"/>
  <c r="H673" i="1"/>
  <c r="J671" i="1"/>
  <c r="I671" i="1"/>
  <c r="H671" i="1"/>
  <c r="J669" i="1"/>
  <c r="I669" i="1"/>
  <c r="H669" i="1"/>
  <c r="J663" i="1"/>
  <c r="I663" i="1"/>
  <c r="H663" i="1"/>
  <c r="J661" i="1"/>
  <c r="I661" i="1"/>
  <c r="H661" i="1"/>
  <c r="J656" i="1"/>
  <c r="J655" i="1" s="1"/>
  <c r="J654" i="1" s="1"/>
  <c r="J653" i="1" s="1"/>
  <c r="I656" i="1"/>
  <c r="I655" i="1" s="1"/>
  <c r="I654" i="1" s="1"/>
  <c r="I653" i="1" s="1"/>
  <c r="H656" i="1"/>
  <c r="H655" i="1" s="1"/>
  <c r="H654" i="1" s="1"/>
  <c r="H653" i="1" s="1"/>
  <c r="J651" i="1"/>
  <c r="J650" i="1" s="1"/>
  <c r="I651" i="1"/>
  <c r="I650" i="1" s="1"/>
  <c r="H651" i="1"/>
  <c r="H650" i="1" s="1"/>
  <c r="J648" i="1"/>
  <c r="J647" i="1" s="1"/>
  <c r="I648" i="1"/>
  <c r="I647" i="1" s="1"/>
  <c r="H648" i="1"/>
  <c r="H647" i="1" s="1"/>
  <c r="J645" i="1"/>
  <c r="I645" i="1"/>
  <c r="H645" i="1"/>
  <c r="J643" i="1"/>
  <c r="I643" i="1"/>
  <c r="H643" i="1"/>
  <c r="J641" i="1"/>
  <c r="I641" i="1"/>
  <c r="H641" i="1"/>
  <c r="J638" i="1"/>
  <c r="I638" i="1"/>
  <c r="H638" i="1"/>
  <c r="J636" i="1"/>
  <c r="I636" i="1"/>
  <c r="H636" i="1"/>
  <c r="J634" i="1"/>
  <c r="I634" i="1"/>
  <c r="H634" i="1"/>
  <c r="J632" i="1"/>
  <c r="I632" i="1"/>
  <c r="H632" i="1"/>
  <c r="J630" i="1"/>
  <c r="I630" i="1"/>
  <c r="H630" i="1"/>
  <c r="J628" i="1"/>
  <c r="I628" i="1"/>
  <c r="H628" i="1"/>
  <c r="J626" i="1"/>
  <c r="I626" i="1"/>
  <c r="H626" i="1"/>
  <c r="H618" i="1"/>
  <c r="J614" i="1"/>
  <c r="J613" i="1" s="1"/>
  <c r="J612" i="1" s="1"/>
  <c r="I614" i="1"/>
  <c r="I613" i="1" s="1"/>
  <c r="I612" i="1" s="1"/>
  <c r="H614" i="1"/>
  <c r="J610" i="1"/>
  <c r="J609" i="1" s="1"/>
  <c r="J608" i="1" s="1"/>
  <c r="I610" i="1"/>
  <c r="I609" i="1" s="1"/>
  <c r="I608" i="1" s="1"/>
  <c r="H610" i="1"/>
  <c r="H609" i="1" s="1"/>
  <c r="H608" i="1" s="1"/>
  <c r="J603" i="1"/>
  <c r="I603" i="1"/>
  <c r="H603" i="1"/>
  <c r="J599" i="1"/>
  <c r="J598" i="1" s="1"/>
  <c r="J597" i="1" s="1"/>
  <c r="I599" i="1"/>
  <c r="I598" i="1" s="1"/>
  <c r="I597" i="1" s="1"/>
  <c r="H599" i="1"/>
  <c r="J595" i="1"/>
  <c r="I595" i="1"/>
  <c r="H595" i="1"/>
  <c r="J593" i="1"/>
  <c r="I593" i="1"/>
  <c r="H593" i="1"/>
  <c r="J591" i="1"/>
  <c r="I591" i="1"/>
  <c r="H591" i="1"/>
  <c r="J581" i="1"/>
  <c r="J580" i="1" s="1"/>
  <c r="I581" i="1"/>
  <c r="I580" i="1" s="1"/>
  <c r="H581" i="1"/>
  <c r="H580" i="1" s="1"/>
  <c r="J578" i="1"/>
  <c r="J577" i="1" s="1"/>
  <c r="I578" i="1"/>
  <c r="I577" i="1" s="1"/>
  <c r="H578" i="1"/>
  <c r="H577" i="1" s="1"/>
  <c r="J571" i="1"/>
  <c r="J570" i="1" s="1"/>
  <c r="J569" i="1" s="1"/>
  <c r="J568" i="1" s="1"/>
  <c r="J567" i="1" s="1"/>
  <c r="J566" i="1" s="1"/>
  <c r="I571" i="1"/>
  <c r="I570" i="1" s="1"/>
  <c r="I569" i="1" s="1"/>
  <c r="I568" i="1" s="1"/>
  <c r="I567" i="1" s="1"/>
  <c r="I566" i="1" s="1"/>
  <c r="H571" i="1"/>
  <c r="H570" i="1" s="1"/>
  <c r="H569" i="1" s="1"/>
  <c r="H568" i="1" s="1"/>
  <c r="H567" i="1" s="1"/>
  <c r="J564" i="1"/>
  <c r="I564" i="1"/>
  <c r="H564" i="1"/>
  <c r="J560" i="1"/>
  <c r="J559" i="1" s="1"/>
  <c r="J558" i="1" s="1"/>
  <c r="J557" i="1" s="1"/>
  <c r="J556" i="1" s="1"/>
  <c r="J555" i="1" s="1"/>
  <c r="I560" i="1"/>
  <c r="I559" i="1" s="1"/>
  <c r="I558" i="1" s="1"/>
  <c r="I557" i="1" s="1"/>
  <c r="I556" i="1" s="1"/>
  <c r="H560" i="1"/>
  <c r="H559" i="1" s="1"/>
  <c r="J552" i="1"/>
  <c r="J551" i="1" s="1"/>
  <c r="J550" i="1" s="1"/>
  <c r="J549" i="1" s="1"/>
  <c r="I552" i="1"/>
  <c r="I551" i="1" s="1"/>
  <c r="I550" i="1" s="1"/>
  <c r="I549" i="1" s="1"/>
  <c r="H552" i="1"/>
  <c r="H551" i="1" s="1"/>
  <c r="H550" i="1" s="1"/>
  <c r="H549" i="1" s="1"/>
  <c r="J547" i="1"/>
  <c r="J546" i="1" s="1"/>
  <c r="J545" i="1" s="1"/>
  <c r="J544" i="1" s="1"/>
  <c r="I547" i="1"/>
  <c r="I546" i="1" s="1"/>
  <c r="I545" i="1" s="1"/>
  <c r="I544" i="1" s="1"/>
  <c r="H547" i="1"/>
  <c r="H546" i="1" s="1"/>
  <c r="H545" i="1" s="1"/>
  <c r="H544" i="1" s="1"/>
  <c r="J540" i="1"/>
  <c r="J539" i="1" s="1"/>
  <c r="J538" i="1" s="1"/>
  <c r="J537" i="1" s="1"/>
  <c r="J536" i="1" s="1"/>
  <c r="J535" i="1" s="1"/>
  <c r="I540" i="1"/>
  <c r="I539" i="1" s="1"/>
  <c r="I538" i="1" s="1"/>
  <c r="I537" i="1" s="1"/>
  <c r="I536" i="1" s="1"/>
  <c r="H540" i="1"/>
  <c r="H539" i="1" s="1"/>
  <c r="H538" i="1" s="1"/>
  <c r="H537" i="1" s="1"/>
  <c r="H536" i="1" s="1"/>
  <c r="H535" i="1" s="1"/>
  <c r="J533" i="1"/>
  <c r="J532" i="1" s="1"/>
  <c r="J531" i="1" s="1"/>
  <c r="J530" i="1" s="1"/>
  <c r="J529" i="1" s="1"/>
  <c r="J521" i="1" s="1"/>
  <c r="J517" i="1" s="1"/>
  <c r="I533" i="1"/>
  <c r="I532" i="1" s="1"/>
  <c r="I531" i="1" s="1"/>
  <c r="I530" i="1" s="1"/>
  <c r="I529" i="1" s="1"/>
  <c r="I521" i="1" s="1"/>
  <c r="H533" i="1"/>
  <c r="H532" i="1" s="1"/>
  <c r="H531" i="1" s="1"/>
  <c r="H530" i="1" s="1"/>
  <c r="H529" i="1" s="1"/>
  <c r="H521" i="1" s="1"/>
  <c r="J527" i="1"/>
  <c r="I527" i="1"/>
  <c r="H527" i="1"/>
  <c r="J524" i="1"/>
  <c r="I524" i="1"/>
  <c r="H524" i="1"/>
  <c r="J518" i="1"/>
  <c r="I518" i="1"/>
  <c r="H518" i="1"/>
  <c r="J515" i="1"/>
  <c r="I515" i="1"/>
  <c r="H515" i="1"/>
  <c r="J512" i="1"/>
  <c r="I512" i="1"/>
  <c r="H512" i="1"/>
  <c r="J506" i="1"/>
  <c r="J505" i="1" s="1"/>
  <c r="I506" i="1"/>
  <c r="I505" i="1" s="1"/>
  <c r="H506" i="1"/>
  <c r="H505" i="1" s="1"/>
  <c r="J503" i="1"/>
  <c r="J502" i="1" s="1"/>
  <c r="I503" i="1"/>
  <c r="I502" i="1" s="1"/>
  <c r="H503" i="1"/>
  <c r="H502" i="1" s="1"/>
  <c r="J500" i="1"/>
  <c r="I500" i="1"/>
  <c r="H500" i="1"/>
  <c r="J496" i="1"/>
  <c r="I496" i="1"/>
  <c r="H496" i="1"/>
  <c r="I494" i="1"/>
  <c r="I493" i="1" s="1"/>
  <c r="I492" i="1" s="1"/>
  <c r="J493" i="1"/>
  <c r="J492" i="1" s="1"/>
  <c r="H493" i="1"/>
  <c r="H492" i="1" s="1"/>
  <c r="H490" i="1"/>
  <c r="H489" i="1" s="1"/>
  <c r="J486" i="1"/>
  <c r="J485" i="1" s="1"/>
  <c r="J484" i="1" s="1"/>
  <c r="I486" i="1"/>
  <c r="I485" i="1" s="1"/>
  <c r="I484" i="1" s="1"/>
  <c r="H486" i="1"/>
  <c r="H485" i="1" s="1"/>
  <c r="H484" i="1" s="1"/>
  <c r="J479" i="1"/>
  <c r="J478" i="1" s="1"/>
  <c r="J477" i="1" s="1"/>
  <c r="J476" i="1" s="1"/>
  <c r="I479" i="1"/>
  <c r="I478" i="1" s="1"/>
  <c r="I477" i="1" s="1"/>
  <c r="I476" i="1" s="1"/>
  <c r="H479" i="1"/>
  <c r="H478" i="1" s="1"/>
  <c r="H477" i="1" s="1"/>
  <c r="H476" i="1" s="1"/>
  <c r="J475" i="1"/>
  <c r="J473" i="1" s="1"/>
  <c r="I475" i="1"/>
  <c r="I473" i="1" s="1"/>
  <c r="H475" i="1"/>
  <c r="H473" i="1" s="1"/>
  <c r="J468" i="1"/>
  <c r="I468" i="1"/>
  <c r="H468" i="1"/>
  <c r="J471" i="1"/>
  <c r="I471" i="1"/>
  <c r="H471" i="1"/>
  <c r="J466" i="1"/>
  <c r="I466" i="1"/>
  <c r="H466" i="1"/>
  <c r="J464" i="1"/>
  <c r="I464" i="1"/>
  <c r="H464" i="1"/>
  <c r="J462" i="1"/>
  <c r="I462" i="1"/>
  <c r="H462" i="1"/>
  <c r="J457" i="1"/>
  <c r="I457" i="1"/>
  <c r="H457" i="1"/>
  <c r="J454" i="1"/>
  <c r="I454" i="1"/>
  <c r="H454" i="1"/>
  <c r="J452" i="1"/>
  <c r="I452" i="1"/>
  <c r="H452" i="1"/>
  <c r="J449" i="1"/>
  <c r="I449" i="1"/>
  <c r="H449" i="1"/>
  <c r="H443" i="1"/>
  <c r="H439" i="1" s="1"/>
  <c r="H438" i="1" s="1"/>
  <c r="J431" i="1"/>
  <c r="J430" i="1" s="1"/>
  <c r="I431" i="1"/>
  <c r="I430" i="1" s="1"/>
  <c r="H431" i="1"/>
  <c r="H430" i="1" s="1"/>
  <c r="J440" i="1"/>
  <c r="I440" i="1"/>
  <c r="H440" i="1"/>
  <c r="H428" i="1"/>
  <c r="H427" i="1" s="1"/>
  <c r="J428" i="1"/>
  <c r="J427" i="1" s="1"/>
  <c r="I428" i="1"/>
  <c r="I427" i="1" s="1"/>
  <c r="J436" i="1"/>
  <c r="J435" i="1" s="1"/>
  <c r="J434" i="1" s="1"/>
  <c r="J433" i="1" s="1"/>
  <c r="I436" i="1"/>
  <c r="I435" i="1" s="1"/>
  <c r="I434" i="1" s="1"/>
  <c r="I433" i="1" s="1"/>
  <c r="H436" i="1"/>
  <c r="H435" i="1" s="1"/>
  <c r="H434" i="1" s="1"/>
  <c r="H433" i="1" s="1"/>
  <c r="J422" i="1"/>
  <c r="J421" i="1" s="1"/>
  <c r="J420" i="1" s="1"/>
  <c r="J419" i="1" s="1"/>
  <c r="G56" i="3" s="1"/>
  <c r="I422" i="1"/>
  <c r="I421" i="1" s="1"/>
  <c r="I420" i="1" s="1"/>
  <c r="I419" i="1" s="1"/>
  <c r="F56" i="3" s="1"/>
  <c r="H422" i="1"/>
  <c r="H421" i="1" s="1"/>
  <c r="H420" i="1" s="1"/>
  <c r="H419" i="1" s="1"/>
  <c r="E56" i="3" s="1"/>
  <c r="J416" i="1"/>
  <c r="J415" i="1" s="1"/>
  <c r="J414" i="1" s="1"/>
  <c r="J413" i="1" s="1"/>
  <c r="J412" i="1" s="1"/>
  <c r="J411" i="1" s="1"/>
  <c r="I416" i="1"/>
  <c r="I415" i="1" s="1"/>
  <c r="I414" i="1" s="1"/>
  <c r="I413" i="1" s="1"/>
  <c r="I412" i="1" s="1"/>
  <c r="I411" i="1" s="1"/>
  <c r="H416" i="1"/>
  <c r="H415" i="1" s="1"/>
  <c r="H414" i="1" s="1"/>
  <c r="H413" i="1" s="1"/>
  <c r="H412" i="1" s="1"/>
  <c r="H411" i="1" s="1"/>
  <c r="J408" i="1"/>
  <c r="J407" i="1" s="1"/>
  <c r="J406" i="1" s="1"/>
  <c r="J405" i="1" s="1"/>
  <c r="J404" i="1" s="1"/>
  <c r="J403" i="1" s="1"/>
  <c r="I408" i="1"/>
  <c r="I407" i="1" s="1"/>
  <c r="I406" i="1" s="1"/>
  <c r="I405" i="1" s="1"/>
  <c r="I404" i="1" s="1"/>
  <c r="I403" i="1" s="1"/>
  <c r="H408" i="1"/>
  <c r="H407" i="1" s="1"/>
  <c r="H406" i="1" s="1"/>
  <c r="H405" i="1" s="1"/>
  <c r="H404" i="1" s="1"/>
  <c r="H403" i="1" s="1"/>
  <c r="J399" i="1"/>
  <c r="J398" i="1" s="1"/>
  <c r="J397" i="1" s="1"/>
  <c r="I399" i="1"/>
  <c r="I398" i="1" s="1"/>
  <c r="I397" i="1" s="1"/>
  <c r="H399" i="1"/>
  <c r="H398" i="1" s="1"/>
  <c r="H397" i="1" s="1"/>
  <c r="J395" i="1"/>
  <c r="J394" i="1" s="1"/>
  <c r="J393" i="1" s="1"/>
  <c r="I395" i="1"/>
  <c r="I394" i="1" s="1"/>
  <c r="I393" i="1" s="1"/>
  <c r="H395" i="1"/>
  <c r="H394" i="1" s="1"/>
  <c r="H393" i="1" s="1"/>
  <c r="J391" i="1"/>
  <c r="J390" i="1" s="1"/>
  <c r="J389" i="1" s="1"/>
  <c r="I391" i="1"/>
  <c r="I390" i="1" s="1"/>
  <c r="I389" i="1" s="1"/>
  <c r="H391" i="1"/>
  <c r="H390" i="1" s="1"/>
  <c r="H389" i="1" s="1"/>
  <c r="J385" i="1"/>
  <c r="J384" i="1" s="1"/>
  <c r="J383" i="1" s="1"/>
  <c r="J382" i="1" s="1"/>
  <c r="J381" i="1" s="1"/>
  <c r="I385" i="1"/>
  <c r="I384" i="1" s="1"/>
  <c r="I383" i="1" s="1"/>
  <c r="I382" i="1" s="1"/>
  <c r="I381" i="1" s="1"/>
  <c r="H385" i="1"/>
  <c r="H384" i="1" s="1"/>
  <c r="H383" i="1" s="1"/>
  <c r="H382" i="1" s="1"/>
  <c r="H381" i="1" s="1"/>
  <c r="J379" i="1"/>
  <c r="I379" i="1"/>
  <c r="H379" i="1"/>
  <c r="J377" i="1"/>
  <c r="I377" i="1"/>
  <c r="H377" i="1"/>
  <c r="J374" i="1"/>
  <c r="I374" i="1"/>
  <c r="H374" i="1"/>
  <c r="J369" i="1"/>
  <c r="J368" i="1" s="1"/>
  <c r="J367" i="1" s="1"/>
  <c r="J366" i="1" s="1"/>
  <c r="I369" i="1"/>
  <c r="I368" i="1" s="1"/>
  <c r="I367" i="1" s="1"/>
  <c r="I366" i="1" s="1"/>
  <c r="H369" i="1"/>
  <c r="H368" i="1" s="1"/>
  <c r="H367" i="1" s="1"/>
  <c r="H366" i="1" s="1"/>
  <c r="J360" i="1"/>
  <c r="J359" i="1" s="1"/>
  <c r="J358" i="1" s="1"/>
  <c r="J357" i="1" s="1"/>
  <c r="G43" i="3" s="1"/>
  <c r="I360" i="1"/>
  <c r="I359" i="1" s="1"/>
  <c r="I358" i="1" s="1"/>
  <c r="I357" i="1" s="1"/>
  <c r="F43" i="3" s="1"/>
  <c r="H360" i="1"/>
  <c r="H359" i="1" s="1"/>
  <c r="H358" i="1" s="1"/>
  <c r="H357" i="1" s="1"/>
  <c r="E43" i="3" s="1"/>
  <c r="J355" i="1"/>
  <c r="J354" i="1" s="1"/>
  <c r="I355" i="1"/>
  <c r="I354" i="1" s="1"/>
  <c r="H355" i="1"/>
  <c r="H354" i="1" s="1"/>
  <c r="J352" i="1"/>
  <c r="J351" i="1" s="1"/>
  <c r="I351" i="1"/>
  <c r="H352" i="1"/>
  <c r="H351" i="1" s="1"/>
  <c r="J348" i="1"/>
  <c r="I348" i="1"/>
  <c r="H348" i="1"/>
  <c r="J346" i="1"/>
  <c r="I346" i="1"/>
  <c r="H346" i="1"/>
  <c r="J343" i="1"/>
  <c r="J342" i="1" s="1"/>
  <c r="I343" i="1"/>
  <c r="I342" i="1" s="1"/>
  <c r="H343" i="1"/>
  <c r="H342" i="1" s="1"/>
  <c r="J337" i="1"/>
  <c r="I337" i="1"/>
  <c r="H337" i="1"/>
  <c r="J335" i="1"/>
  <c r="J334" i="1" s="1"/>
  <c r="J333" i="1" s="1"/>
  <c r="I335" i="1"/>
  <c r="I334" i="1" s="1"/>
  <c r="I333" i="1" s="1"/>
  <c r="H335" i="1"/>
  <c r="H331" i="1"/>
  <c r="H330" i="1" s="1"/>
  <c r="J328" i="1"/>
  <c r="J327" i="1" s="1"/>
  <c r="I328" i="1"/>
  <c r="I327" i="1" s="1"/>
  <c r="H328" i="1"/>
  <c r="H327" i="1" s="1"/>
  <c r="J325" i="1"/>
  <c r="J324" i="1" s="1"/>
  <c r="I325" i="1"/>
  <c r="I324" i="1" s="1"/>
  <c r="H325" i="1"/>
  <c r="H324" i="1" s="1"/>
  <c r="J321" i="1"/>
  <c r="I321" i="1"/>
  <c r="H321" i="1"/>
  <c r="J319" i="1"/>
  <c r="I319" i="1"/>
  <c r="H319" i="1"/>
  <c r="J317" i="1"/>
  <c r="I317" i="1"/>
  <c r="H317" i="1"/>
  <c r="J315" i="1"/>
  <c r="I315" i="1"/>
  <c r="H315" i="1"/>
  <c r="H314" i="1"/>
  <c r="H313" i="1" s="1"/>
  <c r="J313" i="1"/>
  <c r="I313" i="1"/>
  <c r="J309" i="1"/>
  <c r="I309" i="1"/>
  <c r="H309" i="1"/>
  <c r="J303" i="1"/>
  <c r="J302" i="1" s="1"/>
  <c r="J301" i="1" s="1"/>
  <c r="J300" i="1" s="1"/>
  <c r="G40" i="3" s="1"/>
  <c r="I303" i="1"/>
  <c r="I302" i="1" s="1"/>
  <c r="I301" i="1" s="1"/>
  <c r="I300" i="1" s="1"/>
  <c r="F40" i="3" s="1"/>
  <c r="H303" i="1"/>
  <c r="H302" i="1" s="1"/>
  <c r="H301" i="1" s="1"/>
  <c r="H300" i="1" s="1"/>
  <c r="E40" i="3" s="1"/>
  <c r="J295" i="1"/>
  <c r="J294" i="1" s="1"/>
  <c r="J293" i="1" s="1"/>
  <c r="I295" i="1"/>
  <c r="I294" i="1" s="1"/>
  <c r="I293" i="1" s="1"/>
  <c r="H295" i="1"/>
  <c r="H294" i="1" s="1"/>
  <c r="H293" i="1" s="1"/>
  <c r="J289" i="1"/>
  <c r="J288" i="1" s="1"/>
  <c r="J287" i="1" s="1"/>
  <c r="J286" i="1" s="1"/>
  <c r="I289" i="1"/>
  <c r="I288" i="1" s="1"/>
  <c r="I287" i="1" s="1"/>
  <c r="I286" i="1" s="1"/>
  <c r="H289" i="1"/>
  <c r="H288" i="1" s="1"/>
  <c r="H287" i="1" s="1"/>
  <c r="H286" i="1" s="1"/>
  <c r="J284" i="1"/>
  <c r="I284" i="1"/>
  <c r="H284" i="1"/>
  <c r="J282" i="1"/>
  <c r="I282" i="1"/>
  <c r="H282" i="1"/>
  <c r="J276" i="1"/>
  <c r="I276" i="1"/>
  <c r="H276" i="1"/>
  <c r="J273" i="1"/>
  <c r="I273" i="1"/>
  <c r="H273" i="1"/>
  <c r="J269" i="1"/>
  <c r="J268" i="1" s="1"/>
  <c r="J267" i="1" s="1"/>
  <c r="I269" i="1"/>
  <c r="I268" i="1" s="1"/>
  <c r="I267" i="1" s="1"/>
  <c r="H269" i="1"/>
  <c r="H268" i="1" s="1"/>
  <c r="H267" i="1" s="1"/>
  <c r="J264" i="1"/>
  <c r="J263" i="1" s="1"/>
  <c r="J262" i="1" s="1"/>
  <c r="J261" i="1" s="1"/>
  <c r="I264" i="1"/>
  <c r="I263" i="1" s="1"/>
  <c r="I262" i="1" s="1"/>
  <c r="I261" i="1" s="1"/>
  <c r="H264" i="1"/>
  <c r="H263" i="1" s="1"/>
  <c r="H262" i="1" s="1"/>
  <c r="H261" i="1" s="1"/>
  <c r="J258" i="1"/>
  <c r="J257" i="1" s="1"/>
  <c r="J256" i="1" s="1"/>
  <c r="I258" i="1"/>
  <c r="I257" i="1" s="1"/>
  <c r="I256" i="1" s="1"/>
  <c r="H258" i="1"/>
  <c r="H257" i="1" s="1"/>
  <c r="H256" i="1" s="1"/>
  <c r="J254" i="1"/>
  <c r="J253" i="1" s="1"/>
  <c r="J252" i="1" s="1"/>
  <c r="I254" i="1"/>
  <c r="I253" i="1" s="1"/>
  <c r="I252" i="1" s="1"/>
  <c r="H254" i="1"/>
  <c r="H253" i="1" s="1"/>
  <c r="H252" i="1" s="1"/>
  <c r="J250" i="1"/>
  <c r="I250" i="1"/>
  <c r="H250" i="1"/>
  <c r="J248" i="1"/>
  <c r="I248" i="1"/>
  <c r="H248" i="1"/>
  <c r="J242" i="1"/>
  <c r="I242" i="1"/>
  <c r="H242" i="1"/>
  <c r="J240" i="1"/>
  <c r="I240" i="1"/>
  <c r="H240" i="1"/>
  <c r="J236" i="1"/>
  <c r="J235" i="1" s="1"/>
  <c r="J234" i="1" s="1"/>
  <c r="I236" i="1"/>
  <c r="I235" i="1" s="1"/>
  <c r="I234" i="1" s="1"/>
  <c r="H236" i="1"/>
  <c r="H235" i="1" s="1"/>
  <c r="H234" i="1" s="1"/>
  <c r="J228" i="1"/>
  <c r="I228" i="1"/>
  <c r="H228" i="1"/>
  <c r="J226" i="1"/>
  <c r="J225" i="1" s="1"/>
  <c r="I226" i="1"/>
  <c r="I225" i="1" s="1"/>
  <c r="H226" i="1"/>
  <c r="H225" i="1" s="1"/>
  <c r="J220" i="1"/>
  <c r="J219" i="1" s="1"/>
  <c r="J218" i="1" s="1"/>
  <c r="I220" i="1"/>
  <c r="I219" i="1" s="1"/>
  <c r="I218" i="1" s="1"/>
  <c r="H220" i="1"/>
  <c r="H219" i="1" s="1"/>
  <c r="H218" i="1" s="1"/>
  <c r="J216" i="1"/>
  <c r="J215" i="1" s="1"/>
  <c r="I216" i="1"/>
  <c r="I215" i="1" s="1"/>
  <c r="H216" i="1"/>
  <c r="H215" i="1" s="1"/>
  <c r="J213" i="1"/>
  <c r="I213" i="1"/>
  <c r="H213" i="1"/>
  <c r="J211" i="1"/>
  <c r="I211" i="1"/>
  <c r="H211" i="1"/>
  <c r="J208" i="1"/>
  <c r="I208" i="1"/>
  <c r="H208" i="1"/>
  <c r="J203" i="1"/>
  <c r="J202" i="1" s="1"/>
  <c r="J201" i="1" s="1"/>
  <c r="I203" i="1"/>
  <c r="I202" i="1" s="1"/>
  <c r="I201" i="1" s="1"/>
  <c r="H203" i="1"/>
  <c r="H202" i="1" s="1"/>
  <c r="H201" i="1" s="1"/>
  <c r="J199" i="1"/>
  <c r="J198" i="1" s="1"/>
  <c r="J197" i="1" s="1"/>
  <c r="I199" i="1"/>
  <c r="I198" i="1" s="1"/>
  <c r="I197" i="1" s="1"/>
  <c r="H199" i="1"/>
  <c r="H198" i="1" s="1"/>
  <c r="H197" i="1" s="1"/>
  <c r="J195" i="1"/>
  <c r="I195" i="1"/>
  <c r="H195" i="1"/>
  <c r="J193" i="1"/>
  <c r="J192" i="1" s="1"/>
  <c r="I193" i="1"/>
  <c r="I192" i="1" s="1"/>
  <c r="H193" i="1"/>
  <c r="J190" i="1"/>
  <c r="I190" i="1"/>
  <c r="H190" i="1"/>
  <c r="J188" i="1"/>
  <c r="I188" i="1"/>
  <c r="H188" i="1"/>
  <c r="J185" i="1"/>
  <c r="I185" i="1"/>
  <c r="H185" i="1"/>
  <c r="J183" i="1"/>
  <c r="I183" i="1"/>
  <c r="H183" i="1"/>
  <c r="J176" i="1"/>
  <c r="J175" i="1" s="1"/>
  <c r="J174" i="1" s="1"/>
  <c r="J173" i="1" s="1"/>
  <c r="J172" i="1" s="1"/>
  <c r="I176" i="1"/>
  <c r="I175" i="1" s="1"/>
  <c r="I174" i="1" s="1"/>
  <c r="I173" i="1" s="1"/>
  <c r="I172" i="1" s="1"/>
  <c r="H176" i="1"/>
  <c r="H175" i="1" s="1"/>
  <c r="H174" i="1" s="1"/>
  <c r="H173" i="1" s="1"/>
  <c r="H172" i="1" s="1"/>
  <c r="H170" i="1"/>
  <c r="J168" i="1"/>
  <c r="G825" i="2" s="1"/>
  <c r="I168" i="1"/>
  <c r="F825" i="2" s="1"/>
  <c r="H168" i="1"/>
  <c r="H167" i="1"/>
  <c r="H166" i="1" s="1"/>
  <c r="J166" i="1"/>
  <c r="J165" i="1" s="1"/>
  <c r="J164" i="1" s="1"/>
  <c r="I166" i="1"/>
  <c r="I165" i="1" s="1"/>
  <c r="I164" i="1" s="1"/>
  <c r="J162" i="1"/>
  <c r="I162" i="1"/>
  <c r="H162" i="1"/>
  <c r="J158" i="1"/>
  <c r="I158" i="1"/>
  <c r="H158" i="1"/>
  <c r="J157" i="1"/>
  <c r="J156" i="1" s="1"/>
  <c r="I156" i="1"/>
  <c r="H156" i="1"/>
  <c r="J150" i="1"/>
  <c r="J149" i="1" s="1"/>
  <c r="I150" i="1"/>
  <c r="I149" i="1" s="1"/>
  <c r="H150" i="1"/>
  <c r="H149" i="1" s="1"/>
  <c r="J147" i="1"/>
  <c r="J146" i="1" s="1"/>
  <c r="I147" i="1"/>
  <c r="I146" i="1" s="1"/>
  <c r="H147" i="1"/>
  <c r="H146" i="1" s="1"/>
  <c r="J142" i="1"/>
  <c r="J141" i="1" s="1"/>
  <c r="I142" i="1"/>
  <c r="I141" i="1" s="1"/>
  <c r="H142" i="1"/>
  <c r="H141" i="1" s="1"/>
  <c r="J138" i="1"/>
  <c r="J137" i="1" s="1"/>
  <c r="I138" i="1"/>
  <c r="I137" i="1" s="1"/>
  <c r="H138" i="1"/>
  <c r="H137" i="1" s="1"/>
  <c r="J134" i="1"/>
  <c r="J133" i="1" s="1"/>
  <c r="I134" i="1"/>
  <c r="I133" i="1" s="1"/>
  <c r="H134" i="1"/>
  <c r="H133" i="1" s="1"/>
  <c r="J131" i="1"/>
  <c r="J130" i="1" s="1"/>
  <c r="I131" i="1"/>
  <c r="I130" i="1" s="1"/>
  <c r="H131" i="1"/>
  <c r="H130" i="1" s="1"/>
  <c r="J128" i="1"/>
  <c r="J127" i="1" s="1"/>
  <c r="I128" i="1"/>
  <c r="I127" i="1" s="1"/>
  <c r="H128" i="1"/>
  <c r="H127" i="1" s="1"/>
  <c r="J123" i="1"/>
  <c r="J122" i="1" s="1"/>
  <c r="J121" i="1" s="1"/>
  <c r="I123" i="1"/>
  <c r="I122" i="1" s="1"/>
  <c r="I121" i="1" s="1"/>
  <c r="H123" i="1"/>
  <c r="H122" i="1" s="1"/>
  <c r="H121" i="1" s="1"/>
  <c r="J120" i="1"/>
  <c r="J118" i="1" s="1"/>
  <c r="J117" i="1" s="1"/>
  <c r="J116" i="1" s="1"/>
  <c r="I120" i="1"/>
  <c r="I118" i="1" s="1"/>
  <c r="I117" i="1" s="1"/>
  <c r="I116" i="1" s="1"/>
  <c r="H118" i="1"/>
  <c r="H117" i="1" s="1"/>
  <c r="H116" i="1" s="1"/>
  <c r="J114" i="1"/>
  <c r="I114" i="1"/>
  <c r="H114" i="1"/>
  <c r="J111" i="1"/>
  <c r="I111" i="1"/>
  <c r="H111" i="1"/>
  <c r="J105" i="1"/>
  <c r="J104" i="1" s="1"/>
  <c r="J103" i="1" s="1"/>
  <c r="J102" i="1" s="1"/>
  <c r="G28" i="3" s="1"/>
  <c r="I105" i="1"/>
  <c r="I104" i="1" s="1"/>
  <c r="I103" i="1" s="1"/>
  <c r="I102" i="1" s="1"/>
  <c r="F28" i="3" s="1"/>
  <c r="H105" i="1"/>
  <c r="H104" i="1" s="1"/>
  <c r="H103" i="1" s="1"/>
  <c r="H102" i="1" s="1"/>
  <c r="E28" i="3" s="1"/>
  <c r="J99" i="1"/>
  <c r="J98" i="1" s="1"/>
  <c r="J97" i="1" s="1"/>
  <c r="J96" i="1" s="1"/>
  <c r="G27" i="3" s="1"/>
  <c r="I99" i="1"/>
  <c r="I98" i="1" s="1"/>
  <c r="I97" i="1" s="1"/>
  <c r="I96" i="1" s="1"/>
  <c r="F27" i="3" s="1"/>
  <c r="H99" i="1"/>
  <c r="H98" i="1" s="1"/>
  <c r="H97" i="1" s="1"/>
  <c r="H96" i="1" s="1"/>
  <c r="E27" i="3" s="1"/>
  <c r="J94" i="1"/>
  <c r="J93" i="1" s="1"/>
  <c r="J92" i="1" s="1"/>
  <c r="J91" i="1" s="1"/>
  <c r="G25" i="3" s="1"/>
  <c r="I94" i="1"/>
  <c r="I93" i="1" s="1"/>
  <c r="I92" i="1" s="1"/>
  <c r="I91" i="1" s="1"/>
  <c r="F25" i="3" s="1"/>
  <c r="H94" i="1"/>
  <c r="H93" i="1" s="1"/>
  <c r="H92" i="1" s="1"/>
  <c r="H91" i="1" s="1"/>
  <c r="E25" i="3" s="1"/>
  <c r="J88" i="1"/>
  <c r="J87" i="1" s="1"/>
  <c r="I88" i="1"/>
  <c r="I87" i="1" s="1"/>
  <c r="H88" i="1"/>
  <c r="H87" i="1" s="1"/>
  <c r="J85" i="1"/>
  <c r="I85" i="1"/>
  <c r="H85" i="1"/>
  <c r="J80" i="1"/>
  <c r="I80" i="1"/>
  <c r="H80" i="1"/>
  <c r="J75" i="1"/>
  <c r="J74" i="1" s="1"/>
  <c r="J73" i="1" s="1"/>
  <c r="J72" i="1" s="1"/>
  <c r="F592" i="2"/>
  <c r="H75" i="1"/>
  <c r="H74" i="1" s="1"/>
  <c r="H73" i="1" s="1"/>
  <c r="H72" i="1" s="1"/>
  <c r="J70" i="1"/>
  <c r="J69" i="1" s="1"/>
  <c r="J68" i="1" s="1"/>
  <c r="J67" i="1" s="1"/>
  <c r="J65" i="1" s="1"/>
  <c r="I70" i="1"/>
  <c r="I69" i="1" s="1"/>
  <c r="I68" i="1" s="1"/>
  <c r="I67" i="1" s="1"/>
  <c r="I65" i="1" s="1"/>
  <c r="H70" i="1"/>
  <c r="H69" i="1" s="1"/>
  <c r="H68" i="1" s="1"/>
  <c r="H67" i="1" s="1"/>
  <c r="H65" i="1" s="1"/>
  <c r="J62" i="1"/>
  <c r="I62" i="1"/>
  <c r="H62" i="1"/>
  <c r="J56" i="1"/>
  <c r="J55" i="1" s="1"/>
  <c r="I56" i="1"/>
  <c r="I55" i="1" s="1"/>
  <c r="H56" i="1"/>
  <c r="H55" i="1" s="1"/>
  <c r="J52" i="1"/>
  <c r="I52" i="1"/>
  <c r="H52" i="1"/>
  <c r="J49" i="1"/>
  <c r="I49" i="1"/>
  <c r="H49" i="1"/>
  <c r="J43" i="1"/>
  <c r="I43" i="1"/>
  <c r="H43" i="1"/>
  <c r="J40" i="1"/>
  <c r="I40" i="1"/>
  <c r="H40" i="1"/>
  <c r="J31" i="1"/>
  <c r="J30" i="1" s="1"/>
  <c r="I31" i="1"/>
  <c r="I30" i="1" s="1"/>
  <c r="H31" i="1"/>
  <c r="H30" i="1" s="1"/>
  <c r="H28" i="1"/>
  <c r="J25" i="1"/>
  <c r="J24" i="1" s="1"/>
  <c r="I25" i="1"/>
  <c r="I24" i="1" s="1"/>
  <c r="H25" i="1"/>
  <c r="G835" i="2"/>
  <c r="F835" i="2"/>
  <c r="E834" i="2"/>
  <c r="E833" i="2" s="1"/>
  <c r="E832" i="2"/>
  <c r="E831" i="2" s="1"/>
  <c r="G830" i="2"/>
  <c r="G829" i="2" s="1"/>
  <c r="F830" i="2"/>
  <c r="F829" i="2" s="1"/>
  <c r="E830" i="2"/>
  <c r="E829" i="2" s="1"/>
  <c r="G828" i="2"/>
  <c r="G827" i="2" s="1"/>
  <c r="F828" i="2"/>
  <c r="F827" i="2" s="1"/>
  <c r="E827" i="2"/>
  <c r="E826" i="2"/>
  <c r="E825" i="2"/>
  <c r="G824" i="2"/>
  <c r="G823" i="2" s="1"/>
  <c r="F824" i="2"/>
  <c r="F823" i="2" s="1"/>
  <c r="E824" i="2"/>
  <c r="G822" i="2"/>
  <c r="G821" i="2" s="1"/>
  <c r="F822" i="2"/>
  <c r="F821" i="2" s="1"/>
  <c r="E822" i="2"/>
  <c r="E821" i="2" s="1"/>
  <c r="G820" i="2"/>
  <c r="G819" i="2" s="1"/>
  <c r="F820" i="2"/>
  <c r="F819" i="2" s="1"/>
  <c r="E820" i="2"/>
  <c r="E819" i="2" s="1"/>
  <c r="G816" i="2"/>
  <c r="F816" i="2"/>
  <c r="E816" i="2"/>
  <c r="G815" i="2"/>
  <c r="F815" i="2"/>
  <c r="E815" i="2"/>
  <c r="G814" i="2"/>
  <c r="F814" i="2"/>
  <c r="E814" i="2"/>
  <c r="G811" i="2"/>
  <c r="G810" i="2" s="1"/>
  <c r="G809" i="2" s="1"/>
  <c r="F811" i="2"/>
  <c r="F810" i="2" s="1"/>
  <c r="F809" i="2" s="1"/>
  <c r="E811" i="2"/>
  <c r="E810" i="2" s="1"/>
  <c r="E809" i="2" s="1"/>
  <c r="G807" i="2"/>
  <c r="G806" i="2" s="1"/>
  <c r="G805" i="2" s="1"/>
  <c r="F807" i="2"/>
  <c r="F806" i="2" s="1"/>
  <c r="F805" i="2" s="1"/>
  <c r="E807" i="2"/>
  <c r="E806" i="2" s="1"/>
  <c r="E805" i="2" s="1"/>
  <c r="G804" i="2"/>
  <c r="G803" i="2" s="1"/>
  <c r="G802" i="2" s="1"/>
  <c r="F804" i="2"/>
  <c r="F803" i="2" s="1"/>
  <c r="F802" i="2" s="1"/>
  <c r="E804" i="2"/>
  <c r="E803" i="2" s="1"/>
  <c r="E802" i="2" s="1"/>
  <c r="E800" i="2"/>
  <c r="E799" i="2" s="1"/>
  <c r="E798" i="2" s="1"/>
  <c r="G799" i="2"/>
  <c r="G798" i="2" s="1"/>
  <c r="F799" i="2"/>
  <c r="F798" i="2" s="1"/>
  <c r="G797" i="2"/>
  <c r="G796" i="2" s="1"/>
  <c r="G795" i="2" s="1"/>
  <c r="F797" i="2"/>
  <c r="F796" i="2" s="1"/>
  <c r="F795" i="2" s="1"/>
  <c r="E797" i="2"/>
  <c r="E796" i="2" s="1"/>
  <c r="E795" i="2" s="1"/>
  <c r="G794" i="2"/>
  <c r="G793" i="2" s="1"/>
  <c r="G792" i="2" s="1"/>
  <c r="F794" i="2"/>
  <c r="F793" i="2" s="1"/>
  <c r="F792" i="2" s="1"/>
  <c r="E794" i="2"/>
  <c r="E793" i="2" s="1"/>
  <c r="E792" i="2" s="1"/>
  <c r="G790" i="2"/>
  <c r="F790" i="2"/>
  <c r="E790" i="2"/>
  <c r="G789" i="2"/>
  <c r="F789" i="2"/>
  <c r="E789" i="2"/>
  <c r="G788" i="2"/>
  <c r="F788" i="2"/>
  <c r="E788" i="2"/>
  <c r="E785" i="2"/>
  <c r="E784" i="2" s="1"/>
  <c r="G783" i="2"/>
  <c r="F783" i="2"/>
  <c r="E783" i="2"/>
  <c r="G782" i="2"/>
  <c r="F782" i="2"/>
  <c r="E782" i="2"/>
  <c r="G781" i="2"/>
  <c r="F781" i="2"/>
  <c r="E781" i="2"/>
  <c r="G778" i="2"/>
  <c r="G777" i="2" s="1"/>
  <c r="G776" i="2" s="1"/>
  <c r="F778" i="2"/>
  <c r="F777" i="2" s="1"/>
  <c r="F776" i="2" s="1"/>
  <c r="E778" i="2"/>
  <c r="E777" i="2" s="1"/>
  <c r="E776" i="2" s="1"/>
  <c r="G774" i="2"/>
  <c r="G773" i="2" s="1"/>
  <c r="G772" i="2" s="1"/>
  <c r="F774" i="2"/>
  <c r="F773" i="2" s="1"/>
  <c r="F772" i="2" s="1"/>
  <c r="E774" i="2"/>
  <c r="E773" i="2" s="1"/>
  <c r="E772" i="2" s="1"/>
  <c r="G771" i="2"/>
  <c r="G770" i="2" s="1"/>
  <c r="F771" i="2"/>
  <c r="F770" i="2" s="1"/>
  <c r="E771" i="2"/>
  <c r="E770" i="2" s="1"/>
  <c r="G769" i="2"/>
  <c r="G768" i="2" s="1"/>
  <c r="F769" i="2"/>
  <c r="F768" i="2" s="1"/>
  <c r="E769" i="2"/>
  <c r="E768" i="2" s="1"/>
  <c r="G767" i="2"/>
  <c r="F767" i="2"/>
  <c r="E767" i="2"/>
  <c r="G766" i="2"/>
  <c r="F766" i="2"/>
  <c r="E766" i="2"/>
  <c r="E762" i="2"/>
  <c r="E761" i="2"/>
  <c r="E760" i="2" s="1"/>
  <c r="G759" i="2"/>
  <c r="G758" i="2" s="1"/>
  <c r="F759" i="2"/>
  <c r="F758" i="2" s="1"/>
  <c r="E759" i="2"/>
  <c r="E758" i="2" s="1"/>
  <c r="G757" i="2"/>
  <c r="F757" i="2"/>
  <c r="E757" i="2"/>
  <c r="G756" i="2"/>
  <c r="F756" i="2"/>
  <c r="E756" i="2"/>
  <c r="F754" i="2"/>
  <c r="F753" i="2" s="1"/>
  <c r="E754" i="2"/>
  <c r="E753" i="2" s="1"/>
  <c r="G752" i="2"/>
  <c r="F752" i="2"/>
  <c r="E752" i="2"/>
  <c r="G751" i="2"/>
  <c r="F751" i="2"/>
  <c r="E751" i="2"/>
  <c r="G750" i="2"/>
  <c r="F750" i="2"/>
  <c r="E750" i="2"/>
  <c r="G746" i="2"/>
  <c r="F746" i="2"/>
  <c r="E746" i="2"/>
  <c r="G745" i="2"/>
  <c r="F745" i="2"/>
  <c r="E745" i="2"/>
  <c r="G744" i="2"/>
  <c r="F744" i="2"/>
  <c r="E744" i="2"/>
  <c r="G741" i="2"/>
  <c r="G740" i="2" s="1"/>
  <c r="G739" i="2" s="1"/>
  <c r="F741" i="2"/>
  <c r="F740" i="2" s="1"/>
  <c r="F739" i="2" s="1"/>
  <c r="E741" i="2"/>
  <c r="E740" i="2" s="1"/>
  <c r="E739" i="2" s="1"/>
  <c r="G738" i="2"/>
  <c r="F738" i="2"/>
  <c r="E738" i="2"/>
  <c r="G737" i="2"/>
  <c r="F737" i="2"/>
  <c r="E737" i="2"/>
  <c r="G734" i="2"/>
  <c r="F734" i="2"/>
  <c r="E734" i="2"/>
  <c r="G733" i="2"/>
  <c r="F733" i="2"/>
  <c r="E733" i="2"/>
  <c r="G732" i="2"/>
  <c r="F732" i="2"/>
  <c r="E732" i="2"/>
  <c r="N730" i="2"/>
  <c r="G729" i="2"/>
  <c r="G728" i="2" s="1"/>
  <c r="F729" i="2"/>
  <c r="F728" i="2" s="1"/>
  <c r="E729" i="2"/>
  <c r="E728" i="2" s="1"/>
  <c r="G727" i="2"/>
  <c r="F727" i="2"/>
  <c r="E727" i="2"/>
  <c r="G726" i="2"/>
  <c r="F726" i="2"/>
  <c r="E726" i="2"/>
  <c r="G723" i="2"/>
  <c r="G722" i="2" s="1"/>
  <c r="G721" i="2" s="1"/>
  <c r="F723" i="2"/>
  <c r="F722" i="2" s="1"/>
  <c r="F721" i="2" s="1"/>
  <c r="E723" i="2"/>
  <c r="E722" i="2" s="1"/>
  <c r="E721" i="2" s="1"/>
  <c r="G720" i="2"/>
  <c r="F720" i="2"/>
  <c r="E720" i="2"/>
  <c r="G719" i="2"/>
  <c r="F719" i="2"/>
  <c r="E719" i="2"/>
  <c r="G717" i="2"/>
  <c r="G716" i="2" s="1"/>
  <c r="F717" i="2"/>
  <c r="F716" i="2" s="1"/>
  <c r="E717" i="2"/>
  <c r="E716" i="2" s="1"/>
  <c r="E714" i="2"/>
  <c r="E713" i="2" s="1"/>
  <c r="G711" i="2"/>
  <c r="F711" i="2"/>
  <c r="E711" i="2"/>
  <c r="G710" i="2"/>
  <c r="F710" i="2"/>
  <c r="E710" i="2"/>
  <c r="G709" i="2"/>
  <c r="F709" i="2"/>
  <c r="E709" i="2"/>
  <c r="G708" i="2"/>
  <c r="F708" i="2"/>
  <c r="E708" i="2"/>
  <c r="G707" i="2"/>
  <c r="F707" i="2"/>
  <c r="E707" i="2"/>
  <c r="E703" i="2"/>
  <c r="E702" i="2" s="1"/>
  <c r="E701" i="2"/>
  <c r="G700" i="2"/>
  <c r="G699" i="2" s="1"/>
  <c r="G698" i="2" s="1"/>
  <c r="G697" i="2" s="1"/>
  <c r="F700" i="2"/>
  <c r="F699" i="2" s="1"/>
  <c r="F698" i="2" s="1"/>
  <c r="F697" i="2" s="1"/>
  <c r="E700" i="2"/>
  <c r="G696" i="2"/>
  <c r="F696" i="2"/>
  <c r="E696" i="2"/>
  <c r="G695" i="2"/>
  <c r="F695" i="2"/>
  <c r="E695" i="2"/>
  <c r="G694" i="2"/>
  <c r="F694" i="2"/>
  <c r="E694" i="2"/>
  <c r="G691" i="2"/>
  <c r="G690" i="2" s="1"/>
  <c r="F691" i="2"/>
  <c r="F690" i="2" s="1"/>
  <c r="E691" i="2"/>
  <c r="E690" i="2" s="1"/>
  <c r="G689" i="2"/>
  <c r="F689" i="2"/>
  <c r="E689" i="2"/>
  <c r="G688" i="2"/>
  <c r="G687" i="2" s="1"/>
  <c r="G686" i="2" s="1"/>
  <c r="F688" i="2"/>
  <c r="F687" i="2" s="1"/>
  <c r="F686" i="2" s="1"/>
  <c r="E688" i="2"/>
  <c r="G684" i="2"/>
  <c r="F684" i="2"/>
  <c r="E684" i="2"/>
  <c r="G683" i="2"/>
  <c r="F683" i="2"/>
  <c r="E683" i="2"/>
  <c r="G682" i="2"/>
  <c r="F682" i="2"/>
  <c r="E682" i="2"/>
  <c r="G677" i="2"/>
  <c r="G676" i="2" s="1"/>
  <c r="F677" i="2"/>
  <c r="F676" i="2" s="1"/>
  <c r="E677" i="2"/>
  <c r="E676" i="2" s="1"/>
  <c r="G675" i="2"/>
  <c r="G674" i="2" s="1"/>
  <c r="F675" i="2"/>
  <c r="F674" i="2" s="1"/>
  <c r="E675" i="2"/>
  <c r="E674" i="2" s="1"/>
  <c r="G670" i="2"/>
  <c r="G669" i="2" s="1"/>
  <c r="F670" i="2"/>
  <c r="F669" i="2" s="1"/>
  <c r="E670" i="2"/>
  <c r="E669" i="2" s="1"/>
  <c r="G668" i="2"/>
  <c r="G667" i="2" s="1"/>
  <c r="F668" i="2"/>
  <c r="F667" i="2" s="1"/>
  <c r="E668" i="2"/>
  <c r="E667" i="2" s="1"/>
  <c r="G666" i="2"/>
  <c r="G665" i="2" s="1"/>
  <c r="F666" i="2"/>
  <c r="F665" i="2" s="1"/>
  <c r="E666" i="2"/>
  <c r="E665" i="2" s="1"/>
  <c r="E661" i="2"/>
  <c r="E660" i="2" s="1"/>
  <c r="G660" i="2"/>
  <c r="F660" i="2"/>
  <c r="G659" i="2"/>
  <c r="F659" i="2"/>
  <c r="E659" i="2"/>
  <c r="G658" i="2"/>
  <c r="F658" i="2"/>
  <c r="E658" i="2"/>
  <c r="G657" i="2"/>
  <c r="F657" i="2"/>
  <c r="E657" i="2"/>
  <c r="G654" i="2"/>
  <c r="G653" i="2" s="1"/>
  <c r="G652" i="2" s="1"/>
  <c r="F654" i="2"/>
  <c r="F653" i="2" s="1"/>
  <c r="F652" i="2" s="1"/>
  <c r="E654" i="2"/>
  <c r="E653" i="2" s="1"/>
  <c r="E652" i="2" s="1"/>
  <c r="G651" i="2"/>
  <c r="G650" i="2" s="1"/>
  <c r="F651" i="2"/>
  <c r="F650" i="2" s="1"/>
  <c r="E651" i="2"/>
  <c r="E650" i="2" s="1"/>
  <c r="G649" i="2"/>
  <c r="G648" i="2" s="1"/>
  <c r="F649" i="2"/>
  <c r="F648" i="2" s="1"/>
  <c r="E649" i="2"/>
  <c r="E648" i="2" s="1"/>
  <c r="G644" i="2"/>
  <c r="F644" i="2"/>
  <c r="E644" i="2"/>
  <c r="G643" i="2"/>
  <c r="F643" i="2"/>
  <c r="E643" i="2"/>
  <c r="G639" i="2"/>
  <c r="G638" i="2" s="1"/>
  <c r="G637" i="2" s="1"/>
  <c r="G636" i="2" s="1"/>
  <c r="F639" i="2"/>
  <c r="F638" i="2" s="1"/>
  <c r="F637" i="2" s="1"/>
  <c r="F636" i="2" s="1"/>
  <c r="E639" i="2"/>
  <c r="E638" i="2" s="1"/>
  <c r="E637" i="2" s="1"/>
  <c r="E636" i="2" s="1"/>
  <c r="E635" i="2"/>
  <c r="E634" i="2" s="1"/>
  <c r="G634" i="2"/>
  <c r="F634" i="2"/>
  <c r="G633" i="2"/>
  <c r="G632" i="2" s="1"/>
  <c r="G631" i="2" s="1"/>
  <c r="F633" i="2"/>
  <c r="F632" i="2" s="1"/>
  <c r="F631" i="2" s="1"/>
  <c r="E633" i="2"/>
  <c r="E632" i="2" s="1"/>
  <c r="G630" i="2"/>
  <c r="G629" i="2" s="1"/>
  <c r="F630" i="2"/>
  <c r="F629" i="2" s="1"/>
  <c r="E630" i="2"/>
  <c r="E629" i="2" s="1"/>
  <c r="G628" i="2"/>
  <c r="G627" i="2" s="1"/>
  <c r="F628" i="2"/>
  <c r="F627" i="2" s="1"/>
  <c r="E628" i="2"/>
  <c r="E627" i="2" s="1"/>
  <c r="G625" i="2"/>
  <c r="G624" i="2" s="1"/>
  <c r="F625" i="2"/>
  <c r="F624" i="2" s="1"/>
  <c r="E625" i="2"/>
  <c r="E624" i="2" s="1"/>
  <c r="G623" i="2"/>
  <c r="G622" i="2" s="1"/>
  <c r="F623" i="2"/>
  <c r="F622" i="2" s="1"/>
  <c r="E623" i="2"/>
  <c r="E622" i="2" s="1"/>
  <c r="G618" i="2"/>
  <c r="F618" i="2"/>
  <c r="E618" i="2"/>
  <c r="G617" i="2"/>
  <c r="F617" i="2"/>
  <c r="E617" i="2"/>
  <c r="F612" i="2"/>
  <c r="F611" i="2" s="1"/>
  <c r="E612" i="2"/>
  <c r="E611" i="2" s="1"/>
  <c r="G611" i="2"/>
  <c r="F610" i="2"/>
  <c r="F609" i="2" s="1"/>
  <c r="E610" i="2"/>
  <c r="E609" i="2" s="1"/>
  <c r="G609" i="2"/>
  <c r="G607" i="2"/>
  <c r="G606" i="2" s="1"/>
  <c r="G605" i="2" s="1"/>
  <c r="F607" i="2"/>
  <c r="F606" i="2" s="1"/>
  <c r="F605" i="2" s="1"/>
  <c r="E607" i="2"/>
  <c r="E606" i="2" s="1"/>
  <c r="E605" i="2" s="1"/>
  <c r="G602" i="2"/>
  <c r="G601" i="2" s="1"/>
  <c r="G600" i="2" s="1"/>
  <c r="G599" i="2" s="1"/>
  <c r="F602" i="2"/>
  <c r="F601" i="2" s="1"/>
  <c r="F600" i="2" s="1"/>
  <c r="F599" i="2" s="1"/>
  <c r="E602" i="2"/>
  <c r="E601" i="2" s="1"/>
  <c r="E600" i="2" s="1"/>
  <c r="E599" i="2" s="1"/>
  <c r="G598" i="2"/>
  <c r="G597" i="2" s="1"/>
  <c r="G596" i="2" s="1"/>
  <c r="G595" i="2" s="1"/>
  <c r="F598" i="2"/>
  <c r="F597" i="2" s="1"/>
  <c r="F596" i="2" s="1"/>
  <c r="F595" i="2" s="1"/>
  <c r="E598" i="2"/>
  <c r="E597" i="2" s="1"/>
  <c r="E596" i="2" s="1"/>
  <c r="E595" i="2" s="1"/>
  <c r="G593" i="2"/>
  <c r="F593" i="2"/>
  <c r="E593" i="2"/>
  <c r="E592" i="2"/>
  <c r="G588" i="2"/>
  <c r="G587" i="2" s="1"/>
  <c r="G586" i="2" s="1"/>
  <c r="G585" i="2" s="1"/>
  <c r="F588" i="2"/>
  <c r="F587" i="2" s="1"/>
  <c r="F586" i="2" s="1"/>
  <c r="F585" i="2" s="1"/>
  <c r="E588" i="2"/>
  <c r="E587" i="2" s="1"/>
  <c r="E586" i="2" s="1"/>
  <c r="E585" i="2" s="1"/>
  <c r="G584" i="2"/>
  <c r="G583" i="2" s="1"/>
  <c r="G582" i="2" s="1"/>
  <c r="G581" i="2" s="1"/>
  <c r="F584" i="2"/>
  <c r="F583" i="2" s="1"/>
  <c r="F582" i="2" s="1"/>
  <c r="F581" i="2" s="1"/>
  <c r="E584" i="2"/>
  <c r="E583" i="2" s="1"/>
  <c r="E582" i="2" s="1"/>
  <c r="E581" i="2" s="1"/>
  <c r="G579" i="2"/>
  <c r="G578" i="2" s="1"/>
  <c r="G577" i="2" s="1"/>
  <c r="F579" i="2"/>
  <c r="F578" i="2" s="1"/>
  <c r="F577" i="2" s="1"/>
  <c r="E579" i="2"/>
  <c r="E578" i="2" s="1"/>
  <c r="E577" i="2" s="1"/>
  <c r="G576" i="2"/>
  <c r="G575" i="2" s="1"/>
  <c r="G574" i="2" s="1"/>
  <c r="F576" i="2"/>
  <c r="F575" i="2" s="1"/>
  <c r="F574" i="2" s="1"/>
  <c r="E576" i="2"/>
  <c r="E575" i="2" s="1"/>
  <c r="E574" i="2" s="1"/>
  <c r="G573" i="2"/>
  <c r="G572" i="2" s="1"/>
  <c r="G571" i="2" s="1"/>
  <c r="F573" i="2"/>
  <c r="F572" i="2" s="1"/>
  <c r="F571" i="2" s="1"/>
  <c r="E573" i="2"/>
  <c r="E572" i="2" s="1"/>
  <c r="E571" i="2" s="1"/>
  <c r="G568" i="2"/>
  <c r="G567" i="2" s="1"/>
  <c r="G566" i="2" s="1"/>
  <c r="G565" i="2" s="1"/>
  <c r="F568" i="2"/>
  <c r="F567" i="2" s="1"/>
  <c r="F566" i="2" s="1"/>
  <c r="F565" i="2" s="1"/>
  <c r="E568" i="2"/>
  <c r="E567" i="2" s="1"/>
  <c r="E566" i="2" s="1"/>
  <c r="E565" i="2" s="1"/>
  <c r="G564" i="2"/>
  <c r="G563" i="2" s="1"/>
  <c r="F564" i="2"/>
  <c r="F563" i="2" s="1"/>
  <c r="E564" i="2"/>
  <c r="E563" i="2" s="1"/>
  <c r="G562" i="2"/>
  <c r="G561" i="2" s="1"/>
  <c r="F562" i="2"/>
  <c r="F561" i="2" s="1"/>
  <c r="E562" i="2"/>
  <c r="E561" i="2" s="1"/>
  <c r="G557" i="2"/>
  <c r="G556" i="2" s="1"/>
  <c r="G555" i="2" s="1"/>
  <c r="F557" i="2"/>
  <c r="F556" i="2" s="1"/>
  <c r="F555" i="2" s="1"/>
  <c r="E557" i="2"/>
  <c r="E556" i="2" s="1"/>
  <c r="E555" i="2" s="1"/>
  <c r="G554" i="2"/>
  <c r="G553" i="2" s="1"/>
  <c r="F554" i="2"/>
  <c r="F553" i="2" s="1"/>
  <c r="E554" i="2"/>
  <c r="E553" i="2" s="1"/>
  <c r="G551" i="2"/>
  <c r="F551" i="2"/>
  <c r="E551" i="2"/>
  <c r="G552" i="2"/>
  <c r="F552" i="2"/>
  <c r="E552" i="2"/>
  <c r="G548" i="2"/>
  <c r="G547" i="2" s="1"/>
  <c r="F548" i="2"/>
  <c r="F547" i="2" s="1"/>
  <c r="E548" i="2"/>
  <c r="E547" i="2" s="1"/>
  <c r="G546" i="2"/>
  <c r="G545" i="2" s="1"/>
  <c r="E546" i="2"/>
  <c r="E545" i="2" s="1"/>
  <c r="G543" i="2"/>
  <c r="G542" i="2" s="1"/>
  <c r="G538" i="2" s="1"/>
  <c r="F543" i="2"/>
  <c r="F542" i="2" s="1"/>
  <c r="E543" i="2"/>
  <c r="E542" i="2" s="1"/>
  <c r="E541" i="2"/>
  <c r="E540" i="2"/>
  <c r="F539" i="2"/>
  <c r="G537" i="2"/>
  <c r="G536" i="2" s="1"/>
  <c r="F537" i="2"/>
  <c r="F536" i="2" s="1"/>
  <c r="E537" i="2"/>
  <c r="E536" i="2" s="1"/>
  <c r="G535" i="2"/>
  <c r="G533" i="2" s="1"/>
  <c r="F535" i="2"/>
  <c r="F533" i="2" s="1"/>
  <c r="E535" i="2"/>
  <c r="E534" i="2"/>
  <c r="G531" i="2"/>
  <c r="G530" i="2" s="1"/>
  <c r="F531" i="2"/>
  <c r="F530" i="2" s="1"/>
  <c r="E531" i="2"/>
  <c r="E530" i="2" s="1"/>
  <c r="G529" i="2"/>
  <c r="G527" i="2" s="1"/>
  <c r="F529" i="2"/>
  <c r="F527" i="2" s="1"/>
  <c r="E529" i="2"/>
  <c r="E528" i="2"/>
  <c r="G523" i="2"/>
  <c r="G522" i="2" s="1"/>
  <c r="G521" i="2" s="1"/>
  <c r="G520" i="2" s="1"/>
  <c r="F523" i="2"/>
  <c r="F522" i="2" s="1"/>
  <c r="F521" i="2" s="1"/>
  <c r="F520" i="2" s="1"/>
  <c r="E523" i="2"/>
  <c r="E522" i="2" s="1"/>
  <c r="E521" i="2" s="1"/>
  <c r="E520" i="2" s="1"/>
  <c r="G519" i="2"/>
  <c r="G518" i="2" s="1"/>
  <c r="G517" i="2" s="1"/>
  <c r="G516" i="2" s="1"/>
  <c r="F519" i="2"/>
  <c r="F518" i="2" s="1"/>
  <c r="F517" i="2" s="1"/>
  <c r="F516" i="2" s="1"/>
  <c r="E519" i="2"/>
  <c r="E518" i="2" s="1"/>
  <c r="E517" i="2" s="1"/>
  <c r="E516" i="2" s="1"/>
  <c r="G515" i="2"/>
  <c r="G514" i="2" s="1"/>
  <c r="G513" i="2" s="1"/>
  <c r="G512" i="2" s="1"/>
  <c r="F515" i="2"/>
  <c r="F514" i="2" s="1"/>
  <c r="F513" i="2" s="1"/>
  <c r="F512" i="2" s="1"/>
  <c r="E515" i="2"/>
  <c r="E514" i="2" s="1"/>
  <c r="E513" i="2" s="1"/>
  <c r="E512" i="2" s="1"/>
  <c r="E511" i="2"/>
  <c r="G510" i="2"/>
  <c r="F510" i="2"/>
  <c r="E510" i="2"/>
  <c r="G506" i="2"/>
  <c r="G505" i="2" s="1"/>
  <c r="F506" i="2"/>
  <c r="F505" i="2" s="1"/>
  <c r="E506" i="2"/>
  <c r="E505" i="2" s="1"/>
  <c r="G504" i="2"/>
  <c r="F504" i="2"/>
  <c r="E504" i="2"/>
  <c r="G503" i="2"/>
  <c r="F503" i="2"/>
  <c r="E503" i="2"/>
  <c r="G498" i="2"/>
  <c r="F498" i="2"/>
  <c r="E498" i="2"/>
  <c r="G497" i="2"/>
  <c r="F497" i="2"/>
  <c r="E497" i="2"/>
  <c r="G496" i="2"/>
  <c r="F496" i="2"/>
  <c r="E496" i="2"/>
  <c r="G494" i="2"/>
  <c r="F494" i="2"/>
  <c r="E494" i="2"/>
  <c r="G493" i="2"/>
  <c r="F493" i="2"/>
  <c r="E493" i="2"/>
  <c r="G492" i="2"/>
  <c r="F492" i="2"/>
  <c r="E492" i="2"/>
  <c r="G489" i="2"/>
  <c r="F489" i="2"/>
  <c r="E489" i="2"/>
  <c r="G488" i="2"/>
  <c r="F488" i="2"/>
  <c r="E488" i="2"/>
  <c r="G486" i="2"/>
  <c r="F486" i="2"/>
  <c r="E486" i="2"/>
  <c r="G485" i="2"/>
  <c r="F485" i="2"/>
  <c r="E485" i="2"/>
  <c r="G480" i="2"/>
  <c r="F480" i="2"/>
  <c r="E480" i="2"/>
  <c r="G479" i="2"/>
  <c r="F479" i="2"/>
  <c r="E479" i="2"/>
  <c r="G477" i="2"/>
  <c r="F477" i="2"/>
  <c r="E477" i="2"/>
  <c r="G476" i="2"/>
  <c r="F476" i="2"/>
  <c r="E476" i="2"/>
  <c r="G472" i="2"/>
  <c r="G471" i="2" s="1"/>
  <c r="G470" i="2" s="1"/>
  <c r="G469" i="2" s="1"/>
  <c r="F472" i="2"/>
  <c r="F471" i="2" s="1"/>
  <c r="F470" i="2" s="1"/>
  <c r="F469" i="2" s="1"/>
  <c r="E472" i="2"/>
  <c r="E471" i="2" s="1"/>
  <c r="E470" i="2" s="1"/>
  <c r="E469" i="2" s="1"/>
  <c r="G467" i="2"/>
  <c r="G466" i="2" s="1"/>
  <c r="F467" i="2"/>
  <c r="F466" i="2" s="1"/>
  <c r="E467" i="2"/>
  <c r="E466" i="2" s="1"/>
  <c r="E465" i="2"/>
  <c r="E464" i="2" s="1"/>
  <c r="G464" i="2"/>
  <c r="F464" i="2"/>
  <c r="E463" i="2"/>
  <c r="E462" i="2" s="1"/>
  <c r="G462" i="2"/>
  <c r="F462" i="2"/>
  <c r="G461" i="2"/>
  <c r="F461" i="2"/>
  <c r="F460" i="2" s="1"/>
  <c r="E461" i="2"/>
  <c r="E460" i="2" s="1"/>
  <c r="G459" i="2"/>
  <c r="G458" i="2" s="1"/>
  <c r="F459" i="2"/>
  <c r="F458" i="2" s="1"/>
  <c r="E459" i="2"/>
  <c r="E458" i="2" s="1"/>
  <c r="G457" i="2"/>
  <c r="F457" i="2"/>
  <c r="E457" i="2"/>
  <c r="G456" i="2"/>
  <c r="F456" i="2"/>
  <c r="E456" i="2"/>
  <c r="G455" i="2"/>
  <c r="F455" i="2"/>
  <c r="E455" i="2"/>
  <c r="E450" i="2"/>
  <c r="E449" i="2" s="1"/>
  <c r="G448" i="2"/>
  <c r="F448" i="2"/>
  <c r="E448" i="2"/>
  <c r="G447" i="2"/>
  <c r="F447" i="2"/>
  <c r="E447" i="2"/>
  <c r="G446" i="2"/>
  <c r="F446" i="2"/>
  <c r="E446" i="2"/>
  <c r="G442" i="2"/>
  <c r="F442" i="2"/>
  <c r="E442" i="2"/>
  <c r="G441" i="2"/>
  <c r="F441" i="2"/>
  <c r="E441" i="2"/>
  <c r="G438" i="2"/>
  <c r="G437" i="2" s="1"/>
  <c r="G436" i="2" s="1"/>
  <c r="F438" i="2"/>
  <c r="F437" i="2" s="1"/>
  <c r="F436" i="2" s="1"/>
  <c r="E438" i="2"/>
  <c r="E437" i="2" s="1"/>
  <c r="E436" i="2" s="1"/>
  <c r="G435" i="2"/>
  <c r="G434" i="2" s="1"/>
  <c r="F435" i="2"/>
  <c r="F434" i="2" s="1"/>
  <c r="E435" i="2"/>
  <c r="E434" i="2" s="1"/>
  <c r="G433" i="2"/>
  <c r="F433" i="2"/>
  <c r="E433" i="2"/>
  <c r="G432" i="2"/>
  <c r="F432" i="2"/>
  <c r="E432" i="2"/>
  <c r="G431" i="2"/>
  <c r="F431" i="2"/>
  <c r="E431" i="2"/>
  <c r="G428" i="2"/>
  <c r="F428" i="2"/>
  <c r="E428" i="2"/>
  <c r="G427" i="2"/>
  <c r="G426" i="2" s="1"/>
  <c r="G425" i="2" s="1"/>
  <c r="E427" i="2"/>
  <c r="E426" i="2" s="1"/>
  <c r="G424" i="2"/>
  <c r="G423" i="2" s="1"/>
  <c r="F424" i="2"/>
  <c r="F423" i="2" s="1"/>
  <c r="E424" i="2"/>
  <c r="E423" i="2" s="1"/>
  <c r="G422" i="2"/>
  <c r="G421" i="2" s="1"/>
  <c r="F422" i="2"/>
  <c r="F421" i="2" s="1"/>
  <c r="E422" i="2"/>
  <c r="E421" i="2" s="1"/>
  <c r="F418" i="2"/>
  <c r="G416" i="2"/>
  <c r="G415" i="2" s="1"/>
  <c r="F416" i="2"/>
  <c r="F415" i="2" s="1"/>
  <c r="E416" i="2"/>
  <c r="E415" i="2" s="1"/>
  <c r="G412" i="2"/>
  <c r="G411" i="2" s="1"/>
  <c r="G410" i="2" s="1"/>
  <c r="F412" i="2"/>
  <c r="F411" i="2" s="1"/>
  <c r="F410" i="2" s="1"/>
  <c r="E412" i="2"/>
  <c r="E411" i="2" s="1"/>
  <c r="E410" i="2" s="1"/>
  <c r="G409" i="2"/>
  <c r="G408" i="2" s="1"/>
  <c r="G407" i="2" s="1"/>
  <c r="F409" i="2"/>
  <c r="F408" i="2" s="1"/>
  <c r="F407" i="2" s="1"/>
  <c r="E409" i="2"/>
  <c r="E408" i="2" s="1"/>
  <c r="E407" i="2" s="1"/>
  <c r="G406" i="2"/>
  <c r="G405" i="2" s="1"/>
  <c r="F406" i="2"/>
  <c r="F405" i="2" s="1"/>
  <c r="E406" i="2"/>
  <c r="E405" i="2" s="1"/>
  <c r="G404" i="2"/>
  <c r="F404" i="2"/>
  <c r="E404" i="2"/>
  <c r="G403" i="2"/>
  <c r="F403" i="2"/>
  <c r="E403" i="2"/>
  <c r="G402" i="2"/>
  <c r="F402" i="2"/>
  <c r="E402" i="2"/>
  <c r="G401" i="2"/>
  <c r="F401" i="2"/>
  <c r="E401" i="2"/>
  <c r="G399" i="2"/>
  <c r="F399" i="2"/>
  <c r="E399" i="2"/>
  <c r="G398" i="2"/>
  <c r="G397" i="2" s="1"/>
  <c r="F398" i="2"/>
  <c r="F397" i="2" s="1"/>
  <c r="E398" i="2"/>
  <c r="E397" i="2" s="1"/>
  <c r="G396" i="2"/>
  <c r="F396" i="2"/>
  <c r="E396" i="2"/>
  <c r="G395" i="2"/>
  <c r="F395" i="2"/>
  <c r="E395" i="2"/>
  <c r="G392" i="2"/>
  <c r="G391" i="2" s="1"/>
  <c r="F392" i="2"/>
  <c r="F391" i="2" s="1"/>
  <c r="E392" i="2"/>
  <c r="E391" i="2" s="1"/>
  <c r="G390" i="2"/>
  <c r="G389" i="2" s="1"/>
  <c r="F390" i="2"/>
  <c r="F389" i="2" s="1"/>
  <c r="E390" i="2"/>
  <c r="E389" i="2" s="1"/>
  <c r="E382" i="2"/>
  <c r="G382" i="2"/>
  <c r="F382" i="2"/>
  <c r="G387" i="2"/>
  <c r="G386" i="2" s="1"/>
  <c r="F387" i="2"/>
  <c r="F386" i="2" s="1"/>
  <c r="E387" i="2"/>
  <c r="E386" i="2" s="1"/>
  <c r="G385" i="2"/>
  <c r="G384" i="2" s="1"/>
  <c r="F385" i="2"/>
  <c r="F384" i="2" s="1"/>
  <c r="E385" i="2"/>
  <c r="E384" i="2" s="1"/>
  <c r="G379" i="2"/>
  <c r="G378" i="2" s="1"/>
  <c r="F379" i="2"/>
  <c r="F378" i="2" s="1"/>
  <c r="E379" i="2"/>
  <c r="E378" i="2" s="1"/>
  <c r="G377" i="2"/>
  <c r="G376" i="2" s="1"/>
  <c r="F377" i="2"/>
  <c r="F376" i="2" s="1"/>
  <c r="E377" i="2"/>
  <c r="E376" i="2" s="1"/>
  <c r="G373" i="2"/>
  <c r="G372" i="2" s="1"/>
  <c r="F373" i="2"/>
  <c r="F372" i="2" s="1"/>
  <c r="E373" i="2"/>
  <c r="E372" i="2" s="1"/>
  <c r="G371" i="2"/>
  <c r="G370" i="2" s="1"/>
  <c r="F371" i="2"/>
  <c r="F370" i="2" s="1"/>
  <c r="E371" i="2"/>
  <c r="E370" i="2" s="1"/>
  <c r="G369" i="2"/>
  <c r="G368" i="2" s="1"/>
  <c r="F369" i="2"/>
  <c r="F368" i="2" s="1"/>
  <c r="E369" i="2"/>
  <c r="E368" i="2" s="1"/>
  <c r="G367" i="2"/>
  <c r="G366" i="2" s="1"/>
  <c r="F367" i="2"/>
  <c r="F366" i="2" s="1"/>
  <c r="E367" i="2"/>
  <c r="E366" i="2" s="1"/>
  <c r="G363" i="2"/>
  <c r="G362" i="2" s="1"/>
  <c r="F363" i="2"/>
  <c r="F362" i="2" s="1"/>
  <c r="E363" i="2"/>
  <c r="E362" i="2" s="1"/>
  <c r="G361" i="2"/>
  <c r="F361" i="2"/>
  <c r="E361" i="2"/>
  <c r="G360" i="2"/>
  <c r="F360" i="2"/>
  <c r="E360" i="2"/>
  <c r="G359" i="2"/>
  <c r="F359" i="2"/>
  <c r="E359" i="2"/>
  <c r="E350" i="2"/>
  <c r="E349" i="2" s="1"/>
  <c r="G348" i="2"/>
  <c r="F348" i="2"/>
  <c r="E348" i="2"/>
  <c r="G347" i="2"/>
  <c r="F347" i="2"/>
  <c r="E347" i="2"/>
  <c r="G346" i="2"/>
  <c r="F346" i="2"/>
  <c r="E346" i="2"/>
  <c r="G342" i="2"/>
  <c r="G341" i="2" s="1"/>
  <c r="G340" i="2" s="1"/>
  <c r="F342" i="2"/>
  <c r="F341" i="2" s="1"/>
  <c r="F340" i="2" s="1"/>
  <c r="E342" i="2"/>
  <c r="E341" i="2" s="1"/>
  <c r="E340" i="2" s="1"/>
  <c r="G339" i="2"/>
  <c r="G338" i="2" s="1"/>
  <c r="F339" i="2"/>
  <c r="F338" i="2" s="1"/>
  <c r="E339" i="2"/>
  <c r="E338" i="2" s="1"/>
  <c r="G337" i="2"/>
  <c r="G336" i="2" s="1"/>
  <c r="F337" i="2"/>
  <c r="F336" i="2" s="1"/>
  <c r="E337" i="2"/>
  <c r="E336" i="2" s="1"/>
  <c r="D337" i="2"/>
  <c r="C337" i="2"/>
  <c r="C336" i="2"/>
  <c r="G335" i="2"/>
  <c r="G334" i="2" s="1"/>
  <c r="F335" i="2"/>
  <c r="F334" i="2" s="1"/>
  <c r="E335" i="2"/>
  <c r="E334" i="2" s="1"/>
  <c r="G332" i="2"/>
  <c r="F332" i="2"/>
  <c r="E332" i="2"/>
  <c r="G331" i="2"/>
  <c r="G330" i="2" s="1"/>
  <c r="F331" i="2"/>
  <c r="F330" i="2" s="1"/>
  <c r="E331" i="2"/>
  <c r="E330" i="2" s="1"/>
  <c r="G329" i="2"/>
  <c r="G328" i="2" s="1"/>
  <c r="F329" i="2"/>
  <c r="F328" i="2" s="1"/>
  <c r="E329" i="2"/>
  <c r="E328" i="2" s="1"/>
  <c r="G327" i="2"/>
  <c r="G326" i="2" s="1"/>
  <c r="F327" i="2"/>
  <c r="F326" i="2" s="1"/>
  <c r="E327" i="2"/>
  <c r="E326" i="2" s="1"/>
  <c r="E323" i="2"/>
  <c r="E322" i="2" s="1"/>
  <c r="C323" i="2"/>
  <c r="G322" i="2"/>
  <c r="F322" i="2"/>
  <c r="G321" i="2"/>
  <c r="G320" i="2" s="1"/>
  <c r="F321" i="2"/>
  <c r="F320" i="2" s="1"/>
  <c r="E321" i="2"/>
  <c r="E320" i="2" s="1"/>
  <c r="G319" i="2"/>
  <c r="G318" i="2" s="1"/>
  <c r="F319" i="2"/>
  <c r="F318" i="2" s="1"/>
  <c r="E319" i="2"/>
  <c r="E318" i="2" s="1"/>
  <c r="G317" i="2"/>
  <c r="G316" i="2" s="1"/>
  <c r="F317" i="2"/>
  <c r="F316" i="2" s="1"/>
  <c r="E317" i="2"/>
  <c r="E316" i="2" s="1"/>
  <c r="G315" i="2"/>
  <c r="G314" i="2" s="1"/>
  <c r="G313" i="2" s="1"/>
  <c r="F315" i="2"/>
  <c r="F314" i="2" s="1"/>
  <c r="F313" i="2" s="1"/>
  <c r="E315" i="2"/>
  <c r="E314" i="2" s="1"/>
  <c r="E313" i="2" s="1"/>
  <c r="G312" i="2"/>
  <c r="G311" i="2" s="1"/>
  <c r="F312" i="2"/>
  <c r="F311" i="2" s="1"/>
  <c r="E312" i="2"/>
  <c r="E311" i="2" s="1"/>
  <c r="G308" i="2"/>
  <c r="F308" i="2"/>
  <c r="E308" i="2"/>
  <c r="G307" i="2"/>
  <c r="E307" i="2"/>
  <c r="G304" i="2"/>
  <c r="G303" i="2" s="1"/>
  <c r="F304" i="2"/>
  <c r="F303" i="2" s="1"/>
  <c r="E304" i="2"/>
  <c r="E303" i="2" s="1"/>
  <c r="G302" i="2"/>
  <c r="G300" i="2" s="1"/>
  <c r="F302" i="2"/>
  <c r="F300" i="2" s="1"/>
  <c r="E302" i="2"/>
  <c r="E300" i="2" s="1"/>
  <c r="G298" i="2"/>
  <c r="G296" i="2" s="1"/>
  <c r="F298" i="2"/>
  <c r="F296" i="2" s="1"/>
  <c r="E298" i="2"/>
  <c r="E296" i="2" s="1"/>
  <c r="G293" i="2"/>
  <c r="G292" i="2" s="1"/>
  <c r="F293" i="2"/>
  <c r="F292" i="2" s="1"/>
  <c r="E293" i="2"/>
  <c r="E292" i="2" s="1"/>
  <c r="G291" i="2"/>
  <c r="G290" i="2" s="1"/>
  <c r="F291" i="2"/>
  <c r="F290" i="2" s="1"/>
  <c r="E291" i="2"/>
  <c r="E290" i="2" s="1"/>
  <c r="D291" i="2"/>
  <c r="C291" i="2"/>
  <c r="B291" i="2"/>
  <c r="C290" i="2"/>
  <c r="B290" i="2"/>
  <c r="G289" i="2"/>
  <c r="G288" i="2" s="1"/>
  <c r="F289" i="2"/>
  <c r="F288" i="2" s="1"/>
  <c r="E289" i="2"/>
  <c r="E288" i="2" s="1"/>
  <c r="G287" i="2"/>
  <c r="G286" i="2" s="1"/>
  <c r="F287" i="2"/>
  <c r="F286" i="2" s="1"/>
  <c r="E287" i="2"/>
  <c r="E286" i="2" s="1"/>
  <c r="G285" i="2"/>
  <c r="G284" i="2" s="1"/>
  <c r="F285" i="2"/>
  <c r="F284" i="2" s="1"/>
  <c r="E285" i="2"/>
  <c r="E284" i="2" s="1"/>
  <c r="G283" i="2"/>
  <c r="G282" i="2" s="1"/>
  <c r="F283" i="2"/>
  <c r="F282" i="2" s="1"/>
  <c r="E283" i="2"/>
  <c r="E282" i="2" s="1"/>
  <c r="G278" i="2"/>
  <c r="G277" i="2" s="1"/>
  <c r="G276" i="2" s="1"/>
  <c r="F278" i="2"/>
  <c r="F277" i="2" s="1"/>
  <c r="F276" i="2" s="1"/>
  <c r="E278" i="2"/>
  <c r="E277" i="2" s="1"/>
  <c r="E276" i="2" s="1"/>
  <c r="F273" i="2"/>
  <c r="G272" i="2"/>
  <c r="F272" i="2"/>
  <c r="E272" i="2"/>
  <c r="G261" i="2"/>
  <c r="F261" i="2"/>
  <c r="E261" i="2"/>
  <c r="G260" i="2"/>
  <c r="F260" i="2"/>
  <c r="E260" i="2"/>
  <c r="G255" i="2"/>
  <c r="F255" i="2"/>
  <c r="E255" i="2"/>
  <c r="G251" i="2"/>
  <c r="F251" i="2"/>
  <c r="E251" i="2"/>
  <c r="G250" i="2"/>
  <c r="F250" i="2"/>
  <c r="E250" i="2"/>
  <c r="G253" i="2"/>
  <c r="G252" i="2" s="1"/>
  <c r="F253" i="2"/>
  <c r="F252" i="2" s="1"/>
  <c r="E253" i="2"/>
  <c r="E252" i="2" s="1"/>
  <c r="G246" i="2"/>
  <c r="F246" i="2"/>
  <c r="E246" i="2"/>
  <c r="G245" i="2"/>
  <c r="F245" i="2"/>
  <c r="E245" i="2"/>
  <c r="G243" i="2"/>
  <c r="G242" i="2" s="1"/>
  <c r="F243" i="2"/>
  <c r="F242" i="2" s="1"/>
  <c r="E243" i="2"/>
  <c r="E242" i="2" s="1"/>
  <c r="G241" i="2"/>
  <c r="G240" i="2" s="1"/>
  <c r="F241" i="2"/>
  <c r="F240" i="2" s="1"/>
  <c r="E241" i="2"/>
  <c r="E240" i="2" s="1"/>
  <c r="G239" i="2"/>
  <c r="G238" i="2" s="1"/>
  <c r="F239" i="2"/>
  <c r="F238" i="2" s="1"/>
  <c r="E239" i="2"/>
  <c r="E238" i="2" s="1"/>
  <c r="G237" i="2"/>
  <c r="G236" i="2" s="1"/>
  <c r="F237" i="2"/>
  <c r="F236" i="2" s="1"/>
  <c r="E237" i="2"/>
  <c r="E236" i="2" s="1"/>
  <c r="G232" i="2"/>
  <c r="F232" i="2"/>
  <c r="E232" i="2"/>
  <c r="G228" i="2"/>
  <c r="F228" i="2"/>
  <c r="E228" i="2"/>
  <c r="G227" i="2"/>
  <c r="F227" i="2"/>
  <c r="E227" i="2"/>
  <c r="G223" i="2"/>
  <c r="F223" i="2"/>
  <c r="E223" i="2"/>
  <c r="G218" i="2"/>
  <c r="G217" i="2" s="1"/>
  <c r="F218" i="2"/>
  <c r="F217" i="2" s="1"/>
  <c r="E218" i="2"/>
  <c r="E217" i="2" s="1"/>
  <c r="G214" i="2"/>
  <c r="G213" i="2" s="1"/>
  <c r="F214" i="2"/>
  <c r="F213" i="2" s="1"/>
  <c r="E214" i="2"/>
  <c r="E213" i="2" s="1"/>
  <c r="E216" i="2"/>
  <c r="E215" i="2" s="1"/>
  <c r="G212" i="2"/>
  <c r="F212" i="2"/>
  <c r="E212" i="2"/>
  <c r="G211" i="2"/>
  <c r="F211" i="2"/>
  <c r="E211" i="2"/>
  <c r="G204" i="2"/>
  <c r="G203" i="2" s="1"/>
  <c r="G200" i="2" s="1"/>
  <c r="F204" i="2"/>
  <c r="F203" i="2" s="1"/>
  <c r="F200" i="2" s="1"/>
  <c r="E204" i="2"/>
  <c r="E203" i="2" s="1"/>
  <c r="E200" i="2" s="1"/>
  <c r="E197" i="2"/>
  <c r="E196" i="2" s="1"/>
  <c r="E195" i="2" s="1"/>
  <c r="G194" i="2"/>
  <c r="G193" i="2" s="1"/>
  <c r="G192" i="2" s="1"/>
  <c r="F194" i="2"/>
  <c r="F193" i="2" s="1"/>
  <c r="F192" i="2" s="1"/>
  <c r="E194" i="2"/>
  <c r="E193" i="2" s="1"/>
  <c r="E192" i="2" s="1"/>
  <c r="G191" i="2"/>
  <c r="G190" i="2" s="1"/>
  <c r="G189" i="2" s="1"/>
  <c r="F191" i="2"/>
  <c r="F190" i="2" s="1"/>
  <c r="F189" i="2" s="1"/>
  <c r="G188" i="2"/>
  <c r="F188" i="2"/>
  <c r="E188" i="2"/>
  <c r="G187" i="2"/>
  <c r="F187" i="2"/>
  <c r="E187" i="2"/>
  <c r="G184" i="2"/>
  <c r="F184" i="2"/>
  <c r="E184" i="2"/>
  <c r="G183" i="2"/>
  <c r="F183" i="2"/>
  <c r="E183" i="2"/>
  <c r="G181" i="2"/>
  <c r="F181" i="2"/>
  <c r="E181" i="2"/>
  <c r="G180" i="2"/>
  <c r="F180" i="2"/>
  <c r="E180" i="2"/>
  <c r="G177" i="2"/>
  <c r="G176" i="2" s="1"/>
  <c r="F177" i="2"/>
  <c r="F176" i="2" s="1"/>
  <c r="E177" i="2"/>
  <c r="E176" i="2" s="1"/>
  <c r="G175" i="2"/>
  <c r="F175" i="2"/>
  <c r="E175" i="2"/>
  <c r="G174" i="2"/>
  <c r="F174" i="2"/>
  <c r="E174" i="2"/>
  <c r="G172" i="2"/>
  <c r="G171" i="2" s="1"/>
  <c r="F172" i="2"/>
  <c r="F171" i="2" s="1"/>
  <c r="E172" i="2"/>
  <c r="E171" i="2" s="1"/>
  <c r="G170" i="2"/>
  <c r="F170" i="2"/>
  <c r="E170" i="2"/>
  <c r="G169" i="2"/>
  <c r="F169" i="2"/>
  <c r="E169" i="2"/>
  <c r="G162" i="2"/>
  <c r="F162" i="2"/>
  <c r="E162" i="2"/>
  <c r="G161" i="2"/>
  <c r="F161" i="2"/>
  <c r="E161" i="2"/>
  <c r="G160" i="2"/>
  <c r="F160" i="2"/>
  <c r="E160" i="2"/>
  <c r="G159" i="2"/>
  <c r="F159" i="2"/>
  <c r="E159" i="2"/>
  <c r="G157" i="2"/>
  <c r="F157" i="2"/>
  <c r="E157" i="2"/>
  <c r="G156" i="2"/>
  <c r="F156" i="2"/>
  <c r="E156" i="2"/>
  <c r="G155" i="2"/>
  <c r="F155" i="2"/>
  <c r="E155" i="2"/>
  <c r="G154" i="2"/>
  <c r="F154" i="2"/>
  <c r="E154" i="2"/>
  <c r="E151" i="2"/>
  <c r="E150" i="2" s="1"/>
  <c r="G149" i="2"/>
  <c r="F149" i="2"/>
  <c r="E149" i="2"/>
  <c r="G148" i="2"/>
  <c r="F148" i="2"/>
  <c r="E148" i="2"/>
  <c r="G147" i="2"/>
  <c r="F147" i="2"/>
  <c r="E147" i="2"/>
  <c r="G143" i="2"/>
  <c r="G142" i="2" s="1"/>
  <c r="G141" i="2" s="1"/>
  <c r="F143" i="2"/>
  <c r="F142" i="2" s="1"/>
  <c r="F141" i="2" s="1"/>
  <c r="E143" i="2"/>
  <c r="E142" i="2" s="1"/>
  <c r="E141" i="2" s="1"/>
  <c r="G138" i="2"/>
  <c r="G137" i="2" s="1"/>
  <c r="F138" i="2"/>
  <c r="F137" i="2" s="1"/>
  <c r="E138" i="2"/>
  <c r="E137" i="2" s="1"/>
  <c r="G136" i="2"/>
  <c r="F136" i="2"/>
  <c r="E136" i="2"/>
  <c r="G135" i="2"/>
  <c r="F135" i="2"/>
  <c r="E135" i="2"/>
  <c r="G133" i="2"/>
  <c r="G132" i="2" s="1"/>
  <c r="F133" i="2"/>
  <c r="F132" i="2" s="1"/>
  <c r="E133" i="2"/>
  <c r="E132" i="2" s="1"/>
  <c r="G128" i="2"/>
  <c r="G127" i="2" s="1"/>
  <c r="F128" i="2"/>
  <c r="F127" i="2" s="1"/>
  <c r="E128" i="2"/>
  <c r="E127" i="2" s="1"/>
  <c r="G126" i="2"/>
  <c r="G125" i="2" s="1"/>
  <c r="F126" i="2"/>
  <c r="F125" i="2" s="1"/>
  <c r="E126" i="2"/>
  <c r="E125" i="2" s="1"/>
  <c r="G115" i="2"/>
  <c r="G114" i="2" s="1"/>
  <c r="F115" i="2"/>
  <c r="F114" i="2" s="1"/>
  <c r="E115" i="2"/>
  <c r="E114" i="2" s="1"/>
  <c r="G113" i="2"/>
  <c r="G112" i="2" s="1"/>
  <c r="F113" i="2"/>
  <c r="F112" i="2" s="1"/>
  <c r="E113" i="2"/>
  <c r="E112" i="2" s="1"/>
  <c r="G110" i="2"/>
  <c r="G109" i="2" s="1"/>
  <c r="G108" i="2" s="1"/>
  <c r="F110" i="2"/>
  <c r="F109" i="2" s="1"/>
  <c r="F108" i="2" s="1"/>
  <c r="E110" i="2"/>
  <c r="E109" i="2" s="1"/>
  <c r="E108" i="2" s="1"/>
  <c r="G107" i="2"/>
  <c r="G106" i="2" s="1"/>
  <c r="G105" i="2" s="1"/>
  <c r="F107" i="2"/>
  <c r="F106" i="2" s="1"/>
  <c r="F105" i="2" s="1"/>
  <c r="E107" i="2"/>
  <c r="E106" i="2" s="1"/>
  <c r="E105" i="2" s="1"/>
  <c r="G104" i="2"/>
  <c r="G103" i="2" s="1"/>
  <c r="F104" i="2"/>
  <c r="F103" i="2" s="1"/>
  <c r="E104" i="2"/>
  <c r="E103" i="2" s="1"/>
  <c r="G102" i="2"/>
  <c r="G101" i="2" s="1"/>
  <c r="F102" i="2"/>
  <c r="F101" i="2" s="1"/>
  <c r="E102" i="2"/>
  <c r="E101" i="2" s="1"/>
  <c r="G100" i="2"/>
  <c r="G99" i="2" s="1"/>
  <c r="F100" i="2"/>
  <c r="F99" i="2" s="1"/>
  <c r="E100" i="2"/>
  <c r="E99" i="2" s="1"/>
  <c r="G98" i="2"/>
  <c r="G97" i="2" s="1"/>
  <c r="F98" i="2"/>
  <c r="F97" i="2" s="1"/>
  <c r="E98" i="2"/>
  <c r="E97" i="2" s="1"/>
  <c r="G96" i="2"/>
  <c r="F96" i="2"/>
  <c r="E96" i="2"/>
  <c r="G95" i="2"/>
  <c r="F95" i="2"/>
  <c r="E95" i="2"/>
  <c r="G93" i="2"/>
  <c r="G92" i="2" s="1"/>
  <c r="F93" i="2"/>
  <c r="F92" i="2" s="1"/>
  <c r="E93" i="2"/>
  <c r="E92" i="2" s="1"/>
  <c r="G91" i="2"/>
  <c r="G90" i="2" s="1"/>
  <c r="F91" i="2"/>
  <c r="F90" i="2" s="1"/>
  <c r="E91" i="2"/>
  <c r="E90" i="2" s="1"/>
  <c r="G89" i="2"/>
  <c r="G88" i="2" s="1"/>
  <c r="F89" i="2"/>
  <c r="F88" i="2" s="1"/>
  <c r="E89" i="2"/>
  <c r="E88" i="2" s="1"/>
  <c r="G87" i="2"/>
  <c r="G86" i="2" s="1"/>
  <c r="F87" i="2"/>
  <c r="F86" i="2" s="1"/>
  <c r="E87" i="2"/>
  <c r="E86" i="2" s="1"/>
  <c r="G85" i="2"/>
  <c r="G84" i="2" s="1"/>
  <c r="F85" i="2"/>
  <c r="F84" i="2" s="1"/>
  <c r="E85" i="2"/>
  <c r="E84" i="2" s="1"/>
  <c r="G82" i="2"/>
  <c r="G81" i="2" s="1"/>
  <c r="F82" i="2"/>
  <c r="F81" i="2" s="1"/>
  <c r="G80" i="2"/>
  <c r="G79" i="2" s="1"/>
  <c r="F80" i="2"/>
  <c r="F79" i="2" s="1"/>
  <c r="E80" i="2"/>
  <c r="E79" i="2" s="1"/>
  <c r="G78" i="2"/>
  <c r="G77" i="2" s="1"/>
  <c r="F78" i="2"/>
  <c r="F77" i="2" s="1"/>
  <c r="E78" i="2"/>
  <c r="E77" i="2" s="1"/>
  <c r="G76" i="2"/>
  <c r="G75" i="2" s="1"/>
  <c r="F76" i="2"/>
  <c r="F75" i="2" s="1"/>
  <c r="E76" i="2"/>
  <c r="E75" i="2" s="1"/>
  <c r="G74" i="2"/>
  <c r="G73" i="2" s="1"/>
  <c r="E74" i="2"/>
  <c r="E73" i="2" s="1"/>
  <c r="G72" i="2"/>
  <c r="G71" i="2" s="1"/>
  <c r="F72" i="2"/>
  <c r="F71" i="2" s="1"/>
  <c r="E72" i="2"/>
  <c r="E71" i="2" s="1"/>
  <c r="G70" i="2"/>
  <c r="G69" i="2" s="1"/>
  <c r="F70" i="2"/>
  <c r="F69" i="2" s="1"/>
  <c r="E70" i="2"/>
  <c r="E69" i="2" s="1"/>
  <c r="G68" i="2"/>
  <c r="G67" i="2" s="1"/>
  <c r="F68" i="2"/>
  <c r="F67" i="2" s="1"/>
  <c r="E68" i="2"/>
  <c r="E67" i="2" s="1"/>
  <c r="G66" i="2"/>
  <c r="G65" i="2" s="1"/>
  <c r="F66" i="2"/>
  <c r="F65" i="2" s="1"/>
  <c r="E66" i="2"/>
  <c r="E65" i="2" s="1"/>
  <c r="G64" i="2"/>
  <c r="G63" i="2" s="1"/>
  <c r="F64" i="2"/>
  <c r="F63" i="2" s="1"/>
  <c r="E64" i="2"/>
  <c r="E63" i="2" s="1"/>
  <c r="G62" i="2"/>
  <c r="G61" i="2" s="1"/>
  <c r="F62" i="2"/>
  <c r="F61" i="2" s="1"/>
  <c r="E62" i="2"/>
  <c r="E61" i="2" s="1"/>
  <c r="G60" i="2"/>
  <c r="G59" i="2" s="1"/>
  <c r="F60" i="2"/>
  <c r="F59" i="2" s="1"/>
  <c r="E60" i="2"/>
  <c r="E59" i="2" s="1"/>
  <c r="G58" i="2"/>
  <c r="G57" i="2" s="1"/>
  <c r="F58" i="2"/>
  <c r="F57" i="2" s="1"/>
  <c r="E58" i="2"/>
  <c r="E57" i="2" s="1"/>
  <c r="G55" i="2"/>
  <c r="F55" i="2"/>
  <c r="E56" i="2"/>
  <c r="E55" i="2" s="1"/>
  <c r="G53" i="2"/>
  <c r="F53" i="2"/>
  <c r="E53" i="2"/>
  <c r="G50" i="2"/>
  <c r="G49" i="2" s="1"/>
  <c r="G48" i="2" s="1"/>
  <c r="F50" i="2"/>
  <c r="F49" i="2" s="1"/>
  <c r="F48" i="2" s="1"/>
  <c r="E50" i="2"/>
  <c r="E49" i="2" s="1"/>
  <c r="E48" i="2" s="1"/>
  <c r="G47" i="2"/>
  <c r="G46" i="2" s="1"/>
  <c r="G45" i="2" s="1"/>
  <c r="F47" i="2"/>
  <c r="F46" i="2" s="1"/>
  <c r="F45" i="2" s="1"/>
  <c r="E47" i="2"/>
  <c r="E46" i="2" s="1"/>
  <c r="E45" i="2" s="1"/>
  <c r="G44" i="2"/>
  <c r="F44" i="2"/>
  <c r="E44" i="2"/>
  <c r="G43" i="2"/>
  <c r="F43" i="2"/>
  <c r="E43" i="2"/>
  <c r="G41" i="2"/>
  <c r="F41" i="2"/>
  <c r="E41" i="2"/>
  <c r="G40" i="2"/>
  <c r="F40" i="2"/>
  <c r="E40" i="2"/>
  <c r="G38" i="2"/>
  <c r="G37" i="2" s="1"/>
  <c r="F38" i="2"/>
  <c r="F37" i="2" s="1"/>
  <c r="E38" i="2"/>
  <c r="E37" i="2" s="1"/>
  <c r="G36" i="2"/>
  <c r="G35" i="2" s="1"/>
  <c r="F36" i="2"/>
  <c r="F35" i="2" s="1"/>
  <c r="E36" i="2"/>
  <c r="E35" i="2" s="1"/>
  <c r="G33" i="2"/>
  <c r="F33" i="2"/>
  <c r="E33" i="2"/>
  <c r="G32" i="2"/>
  <c r="G31" i="2" s="1"/>
  <c r="F32" i="2"/>
  <c r="F31" i="2" s="1"/>
  <c r="E32" i="2"/>
  <c r="G30" i="2"/>
  <c r="G29" i="2" s="1"/>
  <c r="F30" i="2"/>
  <c r="F29" i="2" s="1"/>
  <c r="E30" i="2"/>
  <c r="E29" i="2" s="1"/>
  <c r="G28" i="2"/>
  <c r="G27" i="2" s="1"/>
  <c r="F28" i="2"/>
  <c r="F27" i="2" s="1"/>
  <c r="E28" i="2"/>
  <c r="E27" i="2" s="1"/>
  <c r="G26" i="2"/>
  <c r="G25" i="2" s="1"/>
  <c r="F26" i="2"/>
  <c r="F25" i="2" s="1"/>
  <c r="E26" i="2"/>
  <c r="E25" i="2" s="1"/>
  <c r="G24" i="2"/>
  <c r="G23" i="2" s="1"/>
  <c r="F24" i="2"/>
  <c r="F23" i="2" s="1"/>
  <c r="E24" i="2"/>
  <c r="E23" i="2" s="1"/>
  <c r="G22" i="2"/>
  <c r="G21" i="2" s="1"/>
  <c r="F22" i="2"/>
  <c r="F21" i="2" s="1"/>
  <c r="E22" i="2"/>
  <c r="E21" i="2" s="1"/>
  <c r="G20" i="2"/>
  <c r="G19" i="2" s="1"/>
  <c r="F20" i="2"/>
  <c r="F19" i="2" s="1"/>
  <c r="E20" i="2"/>
  <c r="E19" i="2" s="1"/>
  <c r="G69" i="3"/>
  <c r="F69" i="3"/>
  <c r="G31" i="3"/>
  <c r="G30" i="3" s="1"/>
  <c r="F31" i="3"/>
  <c r="F30" i="3" s="1"/>
  <c r="E31" i="3"/>
  <c r="E30" i="3" s="1"/>
  <c r="G305" i="2" l="1"/>
  <c r="G295" i="2" s="1"/>
  <c r="G294" i="2" s="1"/>
  <c r="I804" i="1"/>
  <c r="J804" i="1"/>
  <c r="H804" i="1"/>
  <c r="H803" i="1" s="1"/>
  <c r="H802" i="1" s="1"/>
  <c r="G52" i="2"/>
  <c r="E351" i="2"/>
  <c r="E305" i="2"/>
  <c r="H777" i="1"/>
  <c r="J784" i="1"/>
  <c r="E124" i="2"/>
  <c r="E231" i="2"/>
  <c r="E230" i="2" s="1"/>
  <c r="E229" i="2" s="1"/>
  <c r="F231" i="2"/>
  <c r="F230" i="2" s="1"/>
  <c r="F229" i="2" s="1"/>
  <c r="H784" i="1"/>
  <c r="G231" i="2"/>
  <c r="G230" i="2" s="1"/>
  <c r="G229" i="2" s="1"/>
  <c r="I824" i="1"/>
  <c r="J824" i="1"/>
  <c r="H830" i="1"/>
  <c r="H824" i="1" s="1"/>
  <c r="G124" i="2"/>
  <c r="I784" i="1"/>
  <c r="F124" i="2"/>
  <c r="H1131" i="1"/>
  <c r="H1128" i="1" s="1"/>
  <c r="H1127" i="1" s="1"/>
  <c r="E420" i="2"/>
  <c r="E419" i="2" s="1"/>
  <c r="H869" i="1"/>
  <c r="E275" i="2"/>
  <c r="E274" i="2" s="1"/>
  <c r="J23" i="1"/>
  <c r="J22" i="1" s="1"/>
  <c r="J21" i="1" s="1"/>
  <c r="J20" i="1" s="1"/>
  <c r="I1021" i="1"/>
  <c r="I1020" i="1" s="1"/>
  <c r="I1019" i="1" s="1"/>
  <c r="J1128" i="1"/>
  <c r="J1127" i="1" s="1"/>
  <c r="F74" i="2"/>
  <c r="F73" i="2" s="1"/>
  <c r="F52" i="2" s="1"/>
  <c r="F427" i="2"/>
  <c r="F426" i="2" s="1"/>
  <c r="F275" i="2"/>
  <c r="F274" i="2" s="1"/>
  <c r="F546" i="2"/>
  <c r="F545" i="2" s="1"/>
  <c r="F544" i="2" s="1"/>
  <c r="G256" i="2"/>
  <c r="G254" i="2" s="1"/>
  <c r="G592" i="2"/>
  <c r="G591" i="2" s="1"/>
  <c r="G590" i="2" s="1"/>
  <c r="G589" i="2" s="1"/>
  <c r="G580" i="2" s="1"/>
  <c r="E82" i="2"/>
  <c r="E81" i="2" s="1"/>
  <c r="E52" i="2" s="1"/>
  <c r="F307" i="2"/>
  <c r="E191" i="2"/>
  <c r="E190" i="2" s="1"/>
  <c r="E189" i="2" s="1"/>
  <c r="F256" i="2"/>
  <c r="F254" i="2" s="1"/>
  <c r="G273" i="2"/>
  <c r="G271" i="2" s="1"/>
  <c r="E417" i="2"/>
  <c r="F511" i="2"/>
  <c r="F509" i="2" s="1"/>
  <c r="F508" i="2" s="1"/>
  <c r="F507" i="2" s="1"/>
  <c r="E256" i="2"/>
  <c r="E254" i="2" s="1"/>
  <c r="G275" i="2"/>
  <c r="G274" i="2" s="1"/>
  <c r="E273" i="2"/>
  <c r="E271" i="2" s="1"/>
  <c r="G754" i="2"/>
  <c r="G753" i="2" s="1"/>
  <c r="G511" i="2"/>
  <c r="G509" i="2" s="1"/>
  <c r="G508" i="2" s="1"/>
  <c r="G507" i="2" s="1"/>
  <c r="G67" i="3"/>
  <c r="H867" i="1"/>
  <c r="H866" i="1" s="1"/>
  <c r="H865" i="1" s="1"/>
  <c r="H864" i="1" s="1"/>
  <c r="E65" i="3"/>
  <c r="E64" i="3" s="1"/>
  <c r="H1021" i="1"/>
  <c r="H1020" i="1" s="1"/>
  <c r="H1019" i="1" s="1"/>
  <c r="I75" i="1"/>
  <c r="I74" i="1" s="1"/>
  <c r="I73" i="1" s="1"/>
  <c r="I72" i="1" s="1"/>
  <c r="F54" i="3"/>
  <c r="F53" i="3" s="1"/>
  <c r="H281" i="1"/>
  <c r="H280" i="1" s="1"/>
  <c r="H279" i="1" s="1"/>
  <c r="I388" i="1"/>
  <c r="I387" i="1" s="1"/>
  <c r="H543" i="1"/>
  <c r="H542" i="1" s="1"/>
  <c r="E54" i="3"/>
  <c r="E53" i="3" s="1"/>
  <c r="I1043" i="1"/>
  <c r="G199" i="2"/>
  <c r="G198" i="2" s="1"/>
  <c r="J224" i="1"/>
  <c r="J223" i="1" s="1"/>
  <c r="J222" i="1" s="1"/>
  <c r="E199" i="2"/>
  <c r="E198" i="2" s="1"/>
  <c r="I187" i="1"/>
  <c r="F199" i="2"/>
  <c r="F198" i="2" s="1"/>
  <c r="J187" i="1"/>
  <c r="E487" i="2"/>
  <c r="H726" i="1"/>
  <c r="H817" i="1"/>
  <c r="H566" i="1"/>
  <c r="E67" i="3"/>
  <c r="H598" i="1"/>
  <c r="H597" i="1" s="1"/>
  <c r="J1161" i="1"/>
  <c r="J1160" i="1" s="1"/>
  <c r="J1159" i="1" s="1"/>
  <c r="H854" i="1"/>
  <c r="J1094" i="1"/>
  <c r="J1093" i="1" s="1"/>
  <c r="J1092" i="1" s="1"/>
  <c r="I517" i="1"/>
  <c r="H558" i="1"/>
  <c r="H557" i="1" s="1"/>
  <c r="H556" i="1" s="1"/>
  <c r="H555" i="1" s="1"/>
  <c r="J576" i="1"/>
  <c r="J575" i="1" s="1"/>
  <c r="I576" i="1"/>
  <c r="I575" i="1" s="1"/>
  <c r="I574" i="1" s="1"/>
  <c r="I573" i="1" s="1"/>
  <c r="J1064" i="1"/>
  <c r="J1063" i="1" s="1"/>
  <c r="F550" i="2"/>
  <c r="F549" i="2" s="1"/>
  <c r="J239" i="1"/>
  <c r="J238" i="1" s="1"/>
  <c r="J233" i="1" s="1"/>
  <c r="J232" i="1" s="1"/>
  <c r="G36" i="3" s="1"/>
  <c r="I350" i="1"/>
  <c r="J110" i="1"/>
  <c r="J109" i="1" s="1"/>
  <c r="J108" i="1" s="1"/>
  <c r="I207" i="1"/>
  <c r="I206" i="1" s="1"/>
  <c r="H224" i="1"/>
  <c r="H223" i="1" s="1"/>
  <c r="H222" i="1" s="1"/>
  <c r="J281" i="1"/>
  <c r="J280" i="1" s="1"/>
  <c r="J279" i="1" s="1"/>
  <c r="H345" i="1"/>
  <c r="H341" i="1" s="1"/>
  <c r="H340" i="1" s="1"/>
  <c r="J350" i="1"/>
  <c r="I439" i="1"/>
  <c r="I438" i="1" s="1"/>
  <c r="H576" i="1"/>
  <c r="H575" i="1" s="1"/>
  <c r="H574" i="1" s="1"/>
  <c r="H573" i="1" s="1"/>
  <c r="I817" i="1"/>
  <c r="I889" i="1"/>
  <c r="I888" i="1" s="1"/>
  <c r="I887" i="1" s="1"/>
  <c r="H1064" i="1"/>
  <c r="H1063" i="1" s="1"/>
  <c r="G54" i="3"/>
  <c r="G53" i="3" s="1"/>
  <c r="G65" i="3"/>
  <c r="G64" i="3" s="1"/>
  <c r="F736" i="2"/>
  <c r="F735" i="2" s="1"/>
  <c r="H39" i="1"/>
  <c r="H38" i="1" s="1"/>
  <c r="H37" i="1" s="1"/>
  <c r="E22" i="3" s="1"/>
  <c r="J182" i="1"/>
  <c r="H239" i="1"/>
  <c r="H238" i="1" s="1"/>
  <c r="H233" i="1" s="1"/>
  <c r="H232" i="1" s="1"/>
  <c r="J247" i="1"/>
  <c r="J246" i="1" s="1"/>
  <c r="J245" i="1" s="1"/>
  <c r="J244" i="1" s="1"/>
  <c r="G37" i="3" s="1"/>
  <c r="J323" i="1"/>
  <c r="J373" i="1"/>
  <c r="J372" i="1" s="1"/>
  <c r="J371" i="1" s="1"/>
  <c r="J365" i="1" s="1"/>
  <c r="I461" i="1"/>
  <c r="I460" i="1" s="1"/>
  <c r="I459" i="1" s="1"/>
  <c r="J590" i="1"/>
  <c r="J589" i="1" s="1"/>
  <c r="J588" i="1" s="1"/>
  <c r="J587" i="1" s="1"/>
  <c r="J586" i="1" s="1"/>
  <c r="J585" i="1" s="1"/>
  <c r="I660" i="1"/>
  <c r="I659" i="1" s="1"/>
  <c r="I658" i="1" s="1"/>
  <c r="I757" i="1"/>
  <c r="I756" i="1" s="1"/>
  <c r="I755" i="1" s="1"/>
  <c r="I866" i="1"/>
  <c r="I865" i="1" s="1"/>
  <c r="I864" i="1" s="1"/>
  <c r="H889" i="1"/>
  <c r="H888" i="1" s="1"/>
  <c r="H887" i="1" s="1"/>
  <c r="H992" i="1"/>
  <c r="H991" i="1" s="1"/>
  <c r="F67" i="3"/>
  <c r="E134" i="2"/>
  <c r="E131" i="2" s="1"/>
  <c r="E146" i="2"/>
  <c r="E145" i="2" s="1"/>
  <c r="E186" i="2"/>
  <c r="E185" i="2" s="1"/>
  <c r="G210" i="2"/>
  <c r="G209" i="2" s="1"/>
  <c r="G208" i="2" s="1"/>
  <c r="F221" i="2"/>
  <c r="F220" i="2" s="1"/>
  <c r="F219" i="2" s="1"/>
  <c r="F249" i="2"/>
  <c r="I39" i="1"/>
  <c r="I38" i="1" s="1"/>
  <c r="I37" i="1" s="1"/>
  <c r="F22" i="3" s="1"/>
  <c r="H79" i="1"/>
  <c r="H78" i="1" s="1"/>
  <c r="I182" i="1"/>
  <c r="J207" i="1"/>
  <c r="J206" i="1" s="1"/>
  <c r="I272" i="1"/>
  <c r="I271" i="1" s="1"/>
  <c r="I266" i="1" s="1"/>
  <c r="J426" i="1"/>
  <c r="J425" i="1" s="1"/>
  <c r="I495" i="1"/>
  <c r="I488" i="1" s="1"/>
  <c r="I483" i="1" s="1"/>
  <c r="J511" i="1"/>
  <c r="I640" i="1"/>
  <c r="I750" i="1"/>
  <c r="I749" i="1" s="1"/>
  <c r="I748" i="1" s="1"/>
  <c r="J992" i="1"/>
  <c r="J991" i="1" s="1"/>
  <c r="I1064" i="1"/>
  <c r="I1063" i="1" s="1"/>
  <c r="I1073" i="1"/>
  <c r="F61" i="3" s="1"/>
  <c r="E345" i="2"/>
  <c r="E344" i="2" s="1"/>
  <c r="G743" i="2"/>
  <c r="G742" i="2" s="1"/>
  <c r="H844" i="1"/>
  <c r="H843" i="1" s="1"/>
  <c r="I844" i="1"/>
  <c r="I843" i="1" s="1"/>
  <c r="I842" i="1" s="1"/>
  <c r="H896" i="1"/>
  <c r="H895" i="1" s="1"/>
  <c r="H894" i="1" s="1"/>
  <c r="H940" i="1"/>
  <c r="H939" i="1" s="1"/>
  <c r="H954" i="1"/>
  <c r="H953" i="1" s="1"/>
  <c r="I535" i="1"/>
  <c r="F65" i="3"/>
  <c r="F64" i="3" s="1"/>
  <c r="I555" i="1"/>
  <c r="I554" i="1" s="1"/>
  <c r="E295" i="2"/>
  <c r="E294" i="2" s="1"/>
  <c r="E533" i="2"/>
  <c r="E532" i="2" s="1"/>
  <c r="E539" i="2"/>
  <c r="E538" i="2" s="1"/>
  <c r="H24" i="1"/>
  <c r="H23" i="1" s="1"/>
  <c r="H22" i="1" s="1"/>
  <c r="H110" i="1"/>
  <c r="H109" i="1" s="1"/>
  <c r="H108" i="1" s="1"/>
  <c r="I281" i="1"/>
  <c r="I280" i="1" s="1"/>
  <c r="I279" i="1" s="1"/>
  <c r="H517" i="1"/>
  <c r="J660" i="1"/>
  <c r="J659" i="1" s="1"/>
  <c r="J658" i="1" s="1"/>
  <c r="I726" i="1"/>
  <c r="J726" i="1"/>
  <c r="J757" i="1"/>
  <c r="J756" i="1" s="1"/>
  <c r="J755" i="1" s="1"/>
  <c r="J803" i="1"/>
  <c r="J802" i="1" s="1"/>
  <c r="J889" i="1"/>
  <c r="J888" i="1" s="1"/>
  <c r="J887" i="1" s="1"/>
  <c r="J1048" i="1"/>
  <c r="I1094" i="1"/>
  <c r="I1093" i="1" s="1"/>
  <c r="I1092" i="1" s="1"/>
  <c r="H1161" i="1"/>
  <c r="H1160" i="1" s="1"/>
  <c r="H1159" i="1" s="1"/>
  <c r="J1043" i="1"/>
  <c r="I1048" i="1"/>
  <c r="E621" i="2"/>
  <c r="J39" i="1"/>
  <c r="J38" i="1" s="1"/>
  <c r="J37" i="1" s="1"/>
  <c r="G22" i="3" s="1"/>
  <c r="H48" i="1"/>
  <c r="H47" i="1" s="1"/>
  <c r="H46" i="1" s="1"/>
  <c r="J439" i="1"/>
  <c r="J438" i="1" s="1"/>
  <c r="J777" i="1"/>
  <c r="J1073" i="1"/>
  <c r="G61" i="3" s="1"/>
  <c r="H1105" i="1"/>
  <c r="H1104" i="1" s="1"/>
  <c r="E681" i="2"/>
  <c r="E680" i="2" s="1"/>
  <c r="E679" i="2" s="1"/>
  <c r="E678" i="2" s="1"/>
  <c r="H165" i="1"/>
  <c r="H164" i="1" s="1"/>
  <c r="H182" i="1"/>
  <c r="I247" i="1"/>
  <c r="I246" i="1" s="1"/>
  <c r="I245" i="1" s="1"/>
  <c r="I244" i="1" s="1"/>
  <c r="F37" i="3" s="1"/>
  <c r="J345" i="1"/>
  <c r="J341" i="1" s="1"/>
  <c r="J340" i="1" s="1"/>
  <c r="I373" i="1"/>
  <c r="I372" i="1" s="1"/>
  <c r="I371" i="1" s="1"/>
  <c r="I365" i="1" s="1"/>
  <c r="H448" i="1"/>
  <c r="H447" i="1" s="1"/>
  <c r="H446" i="1" s="1"/>
  <c r="H613" i="1"/>
  <c r="H612" i="1" s="1"/>
  <c r="H607" i="1" s="1"/>
  <c r="H606" i="1" s="1"/>
  <c r="H605" i="1" s="1"/>
  <c r="J640" i="1"/>
  <c r="H640" i="1"/>
  <c r="J896" i="1"/>
  <c r="J895" i="1" s="1"/>
  <c r="J894" i="1" s="1"/>
  <c r="F706" i="2"/>
  <c r="F705" i="2" s="1"/>
  <c r="E42" i="2"/>
  <c r="G358" i="2"/>
  <c r="G357" i="2" s="1"/>
  <c r="G356" i="2" s="1"/>
  <c r="F417" i="2"/>
  <c r="E475" i="2"/>
  <c r="G478" i="2"/>
  <c r="E484" i="2"/>
  <c r="F484" i="2"/>
  <c r="G487" i="2"/>
  <c r="G532" i="2"/>
  <c r="G544" i="2"/>
  <c r="G647" i="2"/>
  <c r="F664" i="2"/>
  <c r="F663" i="2" s="1"/>
  <c r="F662" i="2" s="1"/>
  <c r="G664" i="2"/>
  <c r="G663" i="2" s="1"/>
  <c r="G662" i="2" s="1"/>
  <c r="E687" i="2"/>
  <c r="E686" i="2" s="1"/>
  <c r="G693" i="2"/>
  <c r="G692" i="2" s="1"/>
  <c r="G685" i="2" s="1"/>
  <c r="F718" i="2"/>
  <c r="F715" i="2" s="1"/>
  <c r="G718" i="2"/>
  <c r="G715" i="2" s="1"/>
  <c r="E725" i="2"/>
  <c r="E724" i="2" s="1"/>
  <c r="G731" i="2"/>
  <c r="G730" i="2" s="1"/>
  <c r="F743" i="2"/>
  <c r="F742" i="2" s="1"/>
  <c r="E749" i="2"/>
  <c r="E755" i="2"/>
  <c r="E765" i="2"/>
  <c r="E764" i="2" s="1"/>
  <c r="E763" i="2" s="1"/>
  <c r="G813" i="2"/>
  <c r="G812" i="2" s="1"/>
  <c r="G808" i="2" s="1"/>
  <c r="I61" i="1"/>
  <c r="I60" i="1" s="1"/>
  <c r="I59" i="1" s="1"/>
  <c r="J79" i="1"/>
  <c r="J78" i="1" s="1"/>
  <c r="I155" i="1"/>
  <c r="I154" i="1" s="1"/>
  <c r="H187" i="1"/>
  <c r="H192" i="1"/>
  <c r="J61" i="1"/>
  <c r="J60" i="1" s="1"/>
  <c r="J59" i="1" s="1"/>
  <c r="F179" i="2"/>
  <c r="F186" i="2"/>
  <c r="F185" i="2" s="1"/>
  <c r="G249" i="2"/>
  <c r="E478" i="2"/>
  <c r="G608" i="2"/>
  <c r="G604" i="2" s="1"/>
  <c r="G603" i="2" s="1"/>
  <c r="E647" i="2"/>
  <c r="G673" i="2"/>
  <c r="G672" i="2" s="1"/>
  <c r="G671" i="2" s="1"/>
  <c r="I48" i="1"/>
  <c r="I47" i="1" s="1"/>
  <c r="I46" i="1" s="1"/>
  <c r="F39" i="2"/>
  <c r="G134" i="2"/>
  <c r="G131" i="2" s="1"/>
  <c r="E168" i="2"/>
  <c r="F226" i="2"/>
  <c r="F225" i="2" s="1"/>
  <c r="F224" i="2" s="1"/>
  <c r="E608" i="2"/>
  <c r="E604" i="2" s="1"/>
  <c r="E603" i="2" s="1"/>
  <c r="F647" i="2"/>
  <c r="G736" i="2"/>
  <c r="G735" i="2" s="1"/>
  <c r="J48" i="1"/>
  <c r="J47" i="1" s="1"/>
  <c r="J46" i="1" s="1"/>
  <c r="H61" i="1"/>
  <c r="H60" i="1" s="1"/>
  <c r="H59" i="1" s="1"/>
  <c r="J126" i="1"/>
  <c r="J125" i="1" s="1"/>
  <c r="J136" i="1"/>
  <c r="H155" i="1"/>
  <c r="H154" i="1" s="1"/>
  <c r="H350" i="1"/>
  <c r="I126" i="1"/>
  <c r="I125" i="1" s="1"/>
  <c r="H247" i="1"/>
  <c r="H246" i="1" s="1"/>
  <c r="H245" i="1" s="1"/>
  <c r="H244" i="1" s="1"/>
  <c r="E37" i="3" s="1"/>
  <c r="J272" i="1"/>
  <c r="J271" i="1" s="1"/>
  <c r="J266" i="1" s="1"/>
  <c r="H373" i="1"/>
  <c r="H372" i="1" s="1"/>
  <c r="H371" i="1" s="1"/>
  <c r="H365" i="1" s="1"/>
  <c r="H426" i="1"/>
  <c r="H425" i="1" s="1"/>
  <c r="H424" i="1" s="1"/>
  <c r="E57" i="3" s="1"/>
  <c r="H495" i="1"/>
  <c r="H488" i="1" s="1"/>
  <c r="H483" i="1" s="1"/>
  <c r="J699" i="1"/>
  <c r="H750" i="1"/>
  <c r="H749" i="1" s="1"/>
  <c r="H748" i="1" s="1"/>
  <c r="H757" i="1"/>
  <c r="H756" i="1" s="1"/>
  <c r="H755" i="1" s="1"/>
  <c r="I777" i="1"/>
  <c r="I803" i="1"/>
  <c r="I802" i="1" s="1"/>
  <c r="J954" i="1"/>
  <c r="J953" i="1" s="1"/>
  <c r="J977" i="1"/>
  <c r="J976" i="1" s="1"/>
  <c r="J1021" i="1"/>
  <c r="J1020" i="1" s="1"/>
  <c r="J1019" i="1" s="1"/>
  <c r="H1043" i="1"/>
  <c r="H1138" i="1"/>
  <c r="H1137" i="1" s="1"/>
  <c r="H1136" i="1" s="1"/>
  <c r="E63" i="3" s="1"/>
  <c r="I1149" i="1"/>
  <c r="I769" i="1"/>
  <c r="I768" i="1" s="1"/>
  <c r="I767" i="1" s="1"/>
  <c r="H272" i="1"/>
  <c r="H271" i="1" s="1"/>
  <c r="H266" i="1" s="1"/>
  <c r="I426" i="1"/>
  <c r="I425" i="1" s="1"/>
  <c r="H523" i="1"/>
  <c r="H660" i="1"/>
  <c r="H659" i="1" s="1"/>
  <c r="H658" i="1" s="1"/>
  <c r="J769" i="1"/>
  <c r="J768" i="1" s="1"/>
  <c r="J767" i="1" s="1"/>
  <c r="J940" i="1"/>
  <c r="J939" i="1" s="1"/>
  <c r="H977" i="1"/>
  <c r="H976" i="1" s="1"/>
  <c r="H1048" i="1"/>
  <c r="J1149" i="1"/>
  <c r="I136" i="1"/>
  <c r="I239" i="1"/>
  <c r="I238" i="1" s="1"/>
  <c r="I233" i="1" s="1"/>
  <c r="I232" i="1" s="1"/>
  <c r="I523" i="1"/>
  <c r="I625" i="1"/>
  <c r="I668" i="1"/>
  <c r="J750" i="1"/>
  <c r="J749" i="1" s="1"/>
  <c r="J748" i="1" s="1"/>
  <c r="J866" i="1"/>
  <c r="J865" i="1" s="1"/>
  <c r="J864" i="1" s="1"/>
  <c r="H1032" i="1"/>
  <c r="J1032" i="1"/>
  <c r="G375" i="2" s="1"/>
  <c r="G374" i="2" s="1"/>
  <c r="G365" i="2" s="1"/>
  <c r="J1105" i="1"/>
  <c r="J1104" i="1" s="1"/>
  <c r="H1149" i="1"/>
  <c r="H308" i="1"/>
  <c r="H307" i="1" s="1"/>
  <c r="H306" i="1" s="1"/>
  <c r="J308" i="1"/>
  <c r="J307" i="1" s="1"/>
  <c r="J306" i="1" s="1"/>
  <c r="I308" i="1"/>
  <c r="I307" i="1" s="1"/>
  <c r="I306" i="1" s="1"/>
  <c r="H334" i="1"/>
  <c r="H333" i="1" s="1"/>
  <c r="J461" i="1"/>
  <c r="J460" i="1" s="1"/>
  <c r="J459" i="1" s="1"/>
  <c r="I511" i="1"/>
  <c r="J817" i="1"/>
  <c r="F158" i="2"/>
  <c r="I914" i="1"/>
  <c r="J914" i="1"/>
  <c r="I1105" i="1"/>
  <c r="I1104" i="1" s="1"/>
  <c r="I1099" i="1" s="1"/>
  <c r="E527" i="2"/>
  <c r="E526" i="2" s="1"/>
  <c r="E550" i="2"/>
  <c r="E549" i="2" s="1"/>
  <c r="F310" i="2"/>
  <c r="F309" i="2" s="1"/>
  <c r="G454" i="2"/>
  <c r="G749" i="2"/>
  <c r="G791" i="2"/>
  <c r="E310" i="2"/>
  <c r="E309" i="2" s="1"/>
  <c r="G526" i="2"/>
  <c r="E94" i="2"/>
  <c r="E83" i="2" s="1"/>
  <c r="E111" i="2"/>
  <c r="E801" i="2"/>
  <c r="E39" i="2"/>
  <c r="F42" i="2"/>
  <c r="G42" i="2"/>
  <c r="E158" i="2"/>
  <c r="G168" i="2"/>
  <c r="E173" i="2"/>
  <c r="F173" i="2"/>
  <c r="G182" i="2"/>
  <c r="E221" i="2"/>
  <c r="E220" i="2" s="1"/>
  <c r="E219" i="2" s="1"/>
  <c r="E249" i="2"/>
  <c r="F271" i="2"/>
  <c r="E325" i="2"/>
  <c r="E324" i="2" s="1"/>
  <c r="G417" i="2"/>
  <c r="E440" i="2"/>
  <c r="E439" i="2" s="1"/>
  <c r="E642" i="2"/>
  <c r="E641" i="2" s="1"/>
  <c r="E640" i="2" s="1"/>
  <c r="F673" i="2"/>
  <c r="F672" i="2" s="1"/>
  <c r="F671" i="2" s="1"/>
  <c r="F755" i="2"/>
  <c r="G765" i="2"/>
  <c r="G764" i="2" s="1"/>
  <c r="G763" i="2" s="1"/>
  <c r="E780" i="2"/>
  <c r="E779" i="2" s="1"/>
  <c r="E813" i="2"/>
  <c r="E812" i="2" s="1"/>
  <c r="E808" i="2" s="1"/>
  <c r="E226" i="2"/>
  <c r="E225" i="2" s="1"/>
  <c r="E224" i="2" s="1"/>
  <c r="E400" i="2"/>
  <c r="E495" i="2"/>
  <c r="E560" i="2"/>
  <c r="E559" i="2" s="1"/>
  <c r="E558" i="2" s="1"/>
  <c r="E693" i="2"/>
  <c r="E692" i="2" s="1"/>
  <c r="E718" i="2"/>
  <c r="E715" i="2" s="1"/>
  <c r="F780" i="2"/>
  <c r="F779" i="2" s="1"/>
  <c r="G259" i="2"/>
  <c r="G258" i="2" s="1"/>
  <c r="G257" i="2" s="1"/>
  <c r="G325" i="2"/>
  <c r="G324" i="2" s="1"/>
  <c r="F325" i="2"/>
  <c r="F324" i="2" s="1"/>
  <c r="E491" i="2"/>
  <c r="F495" i="2"/>
  <c r="G616" i="2"/>
  <c r="G615" i="2" s="1"/>
  <c r="G614" i="2" s="1"/>
  <c r="G613" i="2" s="1"/>
  <c r="F642" i="2"/>
  <c r="F641" i="2" s="1"/>
  <c r="F640" i="2" s="1"/>
  <c r="E656" i="2"/>
  <c r="E655" i="2" s="1"/>
  <c r="E699" i="2"/>
  <c r="E698" i="2" s="1"/>
  <c r="E697" i="2" s="1"/>
  <c r="F146" i="2"/>
  <c r="F145" i="2" s="1"/>
  <c r="G173" i="2"/>
  <c r="G94" i="2"/>
  <c r="G83" i="2" s="1"/>
  <c r="G111" i="2"/>
  <c r="G146" i="2"/>
  <c r="G145" i="2" s="1"/>
  <c r="G158" i="2"/>
  <c r="F168" i="2"/>
  <c r="E179" i="2"/>
  <c r="G186" i="2"/>
  <c r="G185" i="2" s="1"/>
  <c r="E210" i="2"/>
  <c r="E209" i="2" s="1"/>
  <c r="E244" i="2"/>
  <c r="F244" i="2"/>
  <c r="E259" i="2"/>
  <c r="E258" i="2" s="1"/>
  <c r="E257" i="2" s="1"/>
  <c r="F345" i="2"/>
  <c r="F344" i="2" s="1"/>
  <c r="F343" i="2" s="1"/>
  <c r="G345" i="2"/>
  <c r="G344" i="2" s="1"/>
  <c r="G343" i="2" s="1"/>
  <c r="F394" i="2"/>
  <c r="F445" i="2"/>
  <c r="F444" i="2" s="1"/>
  <c r="F443" i="2" s="1"/>
  <c r="G502" i="2"/>
  <c r="G501" i="2" s="1"/>
  <c r="G500" i="2" s="1"/>
  <c r="F526" i="2"/>
  <c r="F532" i="2"/>
  <c r="E570" i="2"/>
  <c r="E569" i="2" s="1"/>
  <c r="G594" i="2"/>
  <c r="F626" i="2"/>
  <c r="G642" i="2"/>
  <c r="G641" i="2" s="1"/>
  <c r="G640" i="2" s="1"/>
  <c r="F656" i="2"/>
  <c r="F655" i="2" s="1"/>
  <c r="E673" i="2"/>
  <c r="E672" i="2" s="1"/>
  <c r="E671" i="2" s="1"/>
  <c r="G818" i="2"/>
  <c r="G817" i="2" s="1"/>
  <c r="H126" i="1"/>
  <c r="H125" i="1" s="1"/>
  <c r="I224" i="1"/>
  <c r="I223" i="1" s="1"/>
  <c r="I222" i="1" s="1"/>
  <c r="H323" i="1"/>
  <c r="H388" i="1"/>
  <c r="H387" i="1" s="1"/>
  <c r="F570" i="2"/>
  <c r="F569" i="2" s="1"/>
  <c r="G621" i="2"/>
  <c r="I23" i="1"/>
  <c r="I22" i="1" s="1"/>
  <c r="F153" i="2"/>
  <c r="E153" i="2"/>
  <c r="G179" i="2"/>
  <c r="E182" i="2"/>
  <c r="F210" i="2"/>
  <c r="F209" i="2" s="1"/>
  <c r="F208" i="2" s="1"/>
  <c r="G226" i="2"/>
  <c r="G225" i="2" s="1"/>
  <c r="G224" i="2" s="1"/>
  <c r="G244" i="2"/>
  <c r="F259" i="2"/>
  <c r="F258" i="2" s="1"/>
  <c r="F257" i="2" s="1"/>
  <c r="F281" i="2"/>
  <c r="F280" i="2" s="1"/>
  <c r="E388" i="2"/>
  <c r="E31" i="2"/>
  <c r="E18" i="2" s="1"/>
  <c r="G39" i="2"/>
  <c r="F94" i="2"/>
  <c r="F83" i="2" s="1"/>
  <c r="E358" i="2"/>
  <c r="E357" i="2" s="1"/>
  <c r="E356" i="2" s="1"/>
  <c r="F388" i="2"/>
  <c r="F453" i="2"/>
  <c r="F452" i="2" s="1"/>
  <c r="F451" i="2" s="1"/>
  <c r="F594" i="2"/>
  <c r="F608" i="2"/>
  <c r="F604" i="2" s="1"/>
  <c r="F603" i="2" s="1"/>
  <c r="E626" i="2"/>
  <c r="E631" i="2"/>
  <c r="J388" i="1"/>
  <c r="J387" i="1" s="1"/>
  <c r="E394" i="2"/>
  <c r="G400" i="2"/>
  <c r="F430" i="2"/>
  <c r="G430" i="2"/>
  <c r="F454" i="2"/>
  <c r="F491" i="2"/>
  <c r="E502" i="2"/>
  <c r="E501" i="2" s="1"/>
  <c r="E500" i="2" s="1"/>
  <c r="E509" i="2"/>
  <c r="E508" i="2" s="1"/>
  <c r="E507" i="2" s="1"/>
  <c r="F591" i="2"/>
  <c r="F590" i="2" s="1"/>
  <c r="F589" i="2" s="1"/>
  <c r="F580" i="2" s="1"/>
  <c r="E616" i="2"/>
  <c r="E615" i="2" s="1"/>
  <c r="E614" i="2" s="1"/>
  <c r="E613" i="2" s="1"/>
  <c r="F621" i="2"/>
  <c r="G706" i="2"/>
  <c r="G705" i="2" s="1"/>
  <c r="G725" i="2"/>
  <c r="G724" i="2" s="1"/>
  <c r="F791" i="2"/>
  <c r="I79" i="1"/>
  <c r="I78" i="1" s="1"/>
  <c r="H136" i="1"/>
  <c r="I543" i="1"/>
  <c r="E743" i="2"/>
  <c r="E742" i="2" s="1"/>
  <c r="G755" i="2"/>
  <c r="F765" i="2"/>
  <c r="F764" i="2" s="1"/>
  <c r="F763" i="2" s="1"/>
  <c r="I110" i="1"/>
  <c r="I109" i="1" s="1"/>
  <c r="I108" i="1" s="1"/>
  <c r="J543" i="1"/>
  <c r="G388" i="2"/>
  <c r="G394" i="2"/>
  <c r="F440" i="2"/>
  <c r="F439" i="2" s="1"/>
  <c r="G445" i="2"/>
  <c r="G444" i="2" s="1"/>
  <c r="G443" i="2" s="1"/>
  <c r="F475" i="2"/>
  <c r="F538" i="2"/>
  <c r="E544" i="2"/>
  <c r="F560" i="2"/>
  <c r="F559" i="2" s="1"/>
  <c r="F558" i="2" s="1"/>
  <c r="F681" i="2"/>
  <c r="F680" i="2" s="1"/>
  <c r="F679" i="2" s="1"/>
  <c r="F678" i="2" s="1"/>
  <c r="G681" i="2"/>
  <c r="G680" i="2" s="1"/>
  <c r="G679" i="2" s="1"/>
  <c r="G678" i="2" s="1"/>
  <c r="E731" i="2"/>
  <c r="E730" i="2" s="1"/>
  <c r="F731" i="2"/>
  <c r="F730" i="2" s="1"/>
  <c r="E787" i="2"/>
  <c r="E786" i="2" s="1"/>
  <c r="F801" i="2"/>
  <c r="J155" i="1"/>
  <c r="J154" i="1" s="1"/>
  <c r="H207" i="1"/>
  <c r="H206" i="1" s="1"/>
  <c r="I323" i="1"/>
  <c r="I345" i="1"/>
  <c r="I341" i="1" s="1"/>
  <c r="I340" i="1" s="1"/>
  <c r="I448" i="1"/>
  <c r="I447" i="1" s="1"/>
  <c r="I446" i="1" s="1"/>
  <c r="J448" i="1"/>
  <c r="J447" i="1" s="1"/>
  <c r="J446" i="1" s="1"/>
  <c r="H461" i="1"/>
  <c r="H460" i="1" s="1"/>
  <c r="H459" i="1" s="1"/>
  <c r="J554" i="1"/>
  <c r="J488" i="1"/>
  <c r="J483" i="1" s="1"/>
  <c r="J523" i="1"/>
  <c r="H590" i="1"/>
  <c r="H589" i="1" s="1"/>
  <c r="H588" i="1" s="1"/>
  <c r="J607" i="1"/>
  <c r="J606" i="1" s="1"/>
  <c r="J605" i="1" s="1"/>
  <c r="H668" i="1"/>
  <c r="H511" i="1"/>
  <c r="I590" i="1"/>
  <c r="I589" i="1" s="1"/>
  <c r="I588" i="1" s="1"/>
  <c r="I587" i="1" s="1"/>
  <c r="I607" i="1"/>
  <c r="I606" i="1" s="1"/>
  <c r="I605" i="1" s="1"/>
  <c r="H625" i="1"/>
  <c r="J668" i="1"/>
  <c r="H699" i="1"/>
  <c r="I699" i="1"/>
  <c r="H769" i="1"/>
  <c r="H768" i="1" s="1"/>
  <c r="H767" i="1" s="1"/>
  <c r="J625" i="1"/>
  <c r="I896" i="1"/>
  <c r="I895" i="1" s="1"/>
  <c r="I894" i="1" s="1"/>
  <c r="I886" i="1" s="1"/>
  <c r="I977" i="1"/>
  <c r="I976" i="1" s="1"/>
  <c r="J844" i="1"/>
  <c r="J843" i="1" s="1"/>
  <c r="J842" i="1" s="1"/>
  <c r="H914" i="1"/>
  <c r="H1073" i="1"/>
  <c r="E61" i="3" s="1"/>
  <c r="I954" i="1"/>
  <c r="I953" i="1" s="1"/>
  <c r="I992" i="1"/>
  <c r="I991" i="1" s="1"/>
  <c r="I1032" i="1"/>
  <c r="I940" i="1"/>
  <c r="I939" i="1" s="1"/>
  <c r="H1094" i="1"/>
  <c r="H1093" i="1" s="1"/>
  <c r="H1092" i="1" s="1"/>
  <c r="I1161" i="1"/>
  <c r="I1160" i="1" s="1"/>
  <c r="I1159" i="1" s="1"/>
  <c r="G18" i="2"/>
  <c r="F18" i="2"/>
  <c r="F111" i="2"/>
  <c r="F134" i="2"/>
  <c r="F131" i="2" s="1"/>
  <c r="G221" i="2"/>
  <c r="G220" i="2" s="1"/>
  <c r="G219" i="2" s="1"/>
  <c r="G281" i="2"/>
  <c r="G280" i="2" s="1"/>
  <c r="G310" i="2"/>
  <c r="G309" i="2" s="1"/>
  <c r="F358" i="2"/>
  <c r="F357" i="2" s="1"/>
  <c r="F356" i="2" s="1"/>
  <c r="G153" i="2"/>
  <c r="F182" i="2"/>
  <c r="E281" i="2"/>
  <c r="E280" i="2" s="1"/>
  <c r="E425" i="2"/>
  <c r="E430" i="2"/>
  <c r="E429" i="2" s="1"/>
  <c r="G460" i="2"/>
  <c r="G453" i="2" s="1"/>
  <c r="G452" i="2" s="1"/>
  <c r="G451" i="2" s="1"/>
  <c r="F478" i="2"/>
  <c r="G484" i="2"/>
  <c r="G491" i="2"/>
  <c r="F502" i="2"/>
  <c r="F501" i="2" s="1"/>
  <c r="F500" i="2" s="1"/>
  <c r="G550" i="2"/>
  <c r="G549" i="2" s="1"/>
  <c r="F400" i="2"/>
  <c r="G440" i="2"/>
  <c r="G439" i="2" s="1"/>
  <c r="E454" i="2"/>
  <c r="E453" i="2" s="1"/>
  <c r="E452" i="2" s="1"/>
  <c r="E451" i="2" s="1"/>
  <c r="G475" i="2"/>
  <c r="F487" i="2"/>
  <c r="G495" i="2"/>
  <c r="G570" i="2"/>
  <c r="G569" i="2" s="1"/>
  <c r="E445" i="2"/>
  <c r="E444" i="2" s="1"/>
  <c r="E443" i="2" s="1"/>
  <c r="E791" i="2"/>
  <c r="G801" i="2"/>
  <c r="F725" i="2"/>
  <c r="F724" i="2" s="1"/>
  <c r="F818" i="2"/>
  <c r="F817" i="2" s="1"/>
  <c r="E823" i="2"/>
  <c r="E818" i="2" s="1"/>
  <c r="E817" i="2" s="1"/>
  <c r="G560" i="2"/>
  <c r="G559" i="2" s="1"/>
  <c r="G558" i="2" s="1"/>
  <c r="E591" i="2"/>
  <c r="E590" i="2" s="1"/>
  <c r="E589" i="2" s="1"/>
  <c r="E580" i="2" s="1"/>
  <c r="E594" i="2"/>
  <c r="F616" i="2"/>
  <c r="F615" i="2" s="1"/>
  <c r="F614" i="2" s="1"/>
  <c r="F613" i="2" s="1"/>
  <c r="G787" i="2"/>
  <c r="G786" i="2" s="1"/>
  <c r="E706" i="2"/>
  <c r="E705" i="2" s="1"/>
  <c r="E736" i="2"/>
  <c r="E735" i="2" s="1"/>
  <c r="G656" i="2"/>
  <c r="G655" i="2" s="1"/>
  <c r="F693" i="2"/>
  <c r="F692" i="2" s="1"/>
  <c r="F685" i="2" s="1"/>
  <c r="F749" i="2"/>
  <c r="G780" i="2"/>
  <c r="G779" i="2" s="1"/>
  <c r="F813" i="2"/>
  <c r="F812" i="2" s="1"/>
  <c r="F808" i="2" s="1"/>
  <c r="G626" i="2"/>
  <c r="E664" i="2"/>
  <c r="E663" i="2" s="1"/>
  <c r="E662" i="2" s="1"/>
  <c r="F787" i="2"/>
  <c r="F786" i="2" s="1"/>
  <c r="G152" i="2" l="1"/>
  <c r="G144" i="2" s="1"/>
  <c r="I667" i="1"/>
  <c r="I666" i="1" s="1"/>
  <c r="F51" i="2"/>
  <c r="E51" i="2"/>
  <c r="G51" i="2"/>
  <c r="F305" i="2"/>
  <c r="F295" i="2" s="1"/>
  <c r="F294" i="2" s="1"/>
  <c r="F279" i="2" s="1"/>
  <c r="F152" i="2"/>
  <c r="F144" i="2" s="1"/>
  <c r="J667" i="1"/>
  <c r="J666" i="1" s="1"/>
  <c r="H554" i="1"/>
  <c r="E152" i="2"/>
  <c r="E144" i="2" s="1"/>
  <c r="H667" i="1"/>
  <c r="H666" i="1" s="1"/>
  <c r="E414" i="2"/>
  <c r="E413" i="2" s="1"/>
  <c r="G23" i="3"/>
  <c r="J886" i="1"/>
  <c r="J885" i="1" s="1"/>
  <c r="J1099" i="1"/>
  <c r="J1086" i="1" s="1"/>
  <c r="G62" i="3" s="1"/>
  <c r="H842" i="1"/>
  <c r="G429" i="2"/>
  <c r="G419" i="2"/>
  <c r="G414" i="2" s="1"/>
  <c r="F429" i="2"/>
  <c r="F419" i="2"/>
  <c r="G235" i="2"/>
  <c r="G234" i="2" s="1"/>
  <c r="F235" i="2"/>
  <c r="F234" i="2" s="1"/>
  <c r="E235" i="2"/>
  <c r="E234" i="2" s="1"/>
  <c r="J260" i="1"/>
  <c r="G38" i="3" s="1"/>
  <c r="G35" i="3" s="1"/>
  <c r="I624" i="1"/>
  <c r="I623" i="1" s="1"/>
  <c r="I622" i="1" s="1"/>
  <c r="F45" i="3" s="1"/>
  <c r="F270" i="2"/>
  <c r="F269" i="2" s="1"/>
  <c r="F268" i="2" s="1"/>
  <c r="F262" i="2" s="1"/>
  <c r="I1086" i="1"/>
  <c r="F62" i="3" s="1"/>
  <c r="J305" i="1"/>
  <c r="G41" i="3" s="1"/>
  <c r="G270" i="2"/>
  <c r="G269" i="2" s="1"/>
  <c r="G268" i="2" s="1"/>
  <c r="G262" i="2" s="1"/>
  <c r="E68" i="3"/>
  <c r="E66" i="3" s="1"/>
  <c r="H816" i="1"/>
  <c r="H815" i="1" s="1"/>
  <c r="H886" i="1"/>
  <c r="H885" i="1" s="1"/>
  <c r="E270" i="2"/>
  <c r="E269" i="2" s="1"/>
  <c r="E268" i="2" s="1"/>
  <c r="E262" i="2" s="1"/>
  <c r="H260" i="1"/>
  <c r="H231" i="1" s="1"/>
  <c r="H1099" i="1"/>
  <c r="H1086" i="1" s="1"/>
  <c r="F499" i="2"/>
  <c r="G34" i="2"/>
  <c r="G17" i="2" s="1"/>
  <c r="I975" i="1"/>
  <c r="I968" i="1" s="1"/>
  <c r="F52" i="3" s="1"/>
  <c r="H975" i="1"/>
  <c r="H968" i="1" s="1"/>
  <c r="E52" i="3" s="1"/>
  <c r="J975" i="1"/>
  <c r="J968" i="1" s="1"/>
  <c r="G52" i="3" s="1"/>
  <c r="G748" i="2"/>
  <c r="G747" i="2" s="1"/>
  <c r="F34" i="2"/>
  <c r="F17" i="2" s="1"/>
  <c r="H776" i="1"/>
  <c r="H775" i="1" s="1"/>
  <c r="H774" i="1" s="1"/>
  <c r="J445" i="1"/>
  <c r="G58" i="3" s="1"/>
  <c r="I424" i="1"/>
  <c r="F57" i="3" s="1"/>
  <c r="E685" i="2"/>
  <c r="G620" i="2"/>
  <c r="G619" i="2" s="1"/>
  <c r="J624" i="1"/>
  <c r="J623" i="1" s="1"/>
  <c r="E34" i="3"/>
  <c r="F34" i="3"/>
  <c r="G34" i="3"/>
  <c r="I1148" i="1"/>
  <c r="I1147" i="1" s="1"/>
  <c r="I1146" i="1" s="1"/>
  <c r="J1148" i="1"/>
  <c r="J1147" i="1" s="1"/>
  <c r="J1146" i="1" s="1"/>
  <c r="F123" i="2"/>
  <c r="I938" i="1"/>
  <c r="H624" i="1"/>
  <c r="H623" i="1" s="1"/>
  <c r="J510" i="1"/>
  <c r="J509" i="1" s="1"/>
  <c r="J482" i="1" s="1"/>
  <c r="J481" i="1" s="1"/>
  <c r="I885" i="1"/>
  <c r="E646" i="2"/>
  <c r="E645" i="2" s="1"/>
  <c r="I339" i="1"/>
  <c r="F42" i="3" s="1"/>
  <c r="F490" i="2"/>
  <c r="J339" i="1"/>
  <c r="G42" i="3" s="1"/>
  <c r="E26" i="3"/>
  <c r="F26" i="3"/>
  <c r="G646" i="2"/>
  <c r="G645" i="2" s="1"/>
  <c r="F474" i="2"/>
  <c r="F473" i="2" s="1"/>
  <c r="F468" i="2" s="1"/>
  <c r="F483" i="2"/>
  <c r="E775" i="2"/>
  <c r="G178" i="2"/>
  <c r="J424" i="1"/>
  <c r="G57" i="3" s="1"/>
  <c r="E748" i="2"/>
  <c r="E747" i="2" s="1"/>
  <c r="G279" i="2"/>
  <c r="H587" i="1"/>
  <c r="H586" i="1" s="1"/>
  <c r="H585" i="1" s="1"/>
  <c r="G474" i="2"/>
  <c r="G473" i="2" s="1"/>
  <c r="G468" i="2" s="1"/>
  <c r="G525" i="2"/>
  <c r="G524" i="2" s="1"/>
  <c r="H510" i="1"/>
  <c r="H509" i="1" s="1"/>
  <c r="H482" i="1" s="1"/>
  <c r="H481" i="1" s="1"/>
  <c r="E343" i="2"/>
  <c r="E279" i="2" s="1"/>
  <c r="J776" i="1"/>
  <c r="J775" i="1" s="1"/>
  <c r="J774" i="1" s="1"/>
  <c r="I181" i="1"/>
  <c r="I180" i="1" s="1"/>
  <c r="I179" i="1" s="1"/>
  <c r="F33" i="3" s="1"/>
  <c r="H181" i="1"/>
  <c r="H180" i="1" s="1"/>
  <c r="H179" i="1" s="1"/>
  <c r="J181" i="1"/>
  <c r="J180" i="1" s="1"/>
  <c r="J179" i="1" s="1"/>
  <c r="I816" i="1"/>
  <c r="I815" i="1" s="1"/>
  <c r="I814" i="1" s="1"/>
  <c r="I776" i="1"/>
  <c r="I775" i="1" s="1"/>
  <c r="E483" i="2"/>
  <c r="E393" i="2"/>
  <c r="G704" i="2"/>
  <c r="F748" i="2"/>
  <c r="F747" i="2" s="1"/>
  <c r="G123" i="2"/>
  <c r="E123" i="2"/>
  <c r="J574" i="1"/>
  <c r="J573" i="1" s="1"/>
  <c r="G26" i="3"/>
  <c r="G167" i="2"/>
  <c r="F646" i="2"/>
  <c r="F645" i="2" s="1"/>
  <c r="I445" i="1"/>
  <c r="F58" i="3" s="1"/>
  <c r="G483" i="2"/>
  <c r="J1031" i="1"/>
  <c r="J1026" i="1" s="1"/>
  <c r="J1013" i="1" s="1"/>
  <c r="H445" i="1"/>
  <c r="H418" i="1" s="1"/>
  <c r="E167" i="2"/>
  <c r="J107" i="1"/>
  <c r="G29" i="3" s="1"/>
  <c r="H364" i="1"/>
  <c r="F775" i="2"/>
  <c r="J938" i="1"/>
  <c r="J927" i="1" s="1"/>
  <c r="H938" i="1"/>
  <c r="I45" i="1"/>
  <c r="F167" i="2"/>
  <c r="I510" i="1"/>
  <c r="I509" i="1" s="1"/>
  <c r="I482" i="1" s="1"/>
  <c r="I481" i="1" s="1"/>
  <c r="I260" i="1"/>
  <c r="F38" i="3" s="1"/>
  <c r="J45" i="1"/>
  <c r="G24" i="3" s="1"/>
  <c r="J816" i="1"/>
  <c r="J815" i="1" s="1"/>
  <c r="J814" i="1" s="1"/>
  <c r="F704" i="2"/>
  <c r="I107" i="1"/>
  <c r="F29" i="3" s="1"/>
  <c r="H1148" i="1"/>
  <c r="H1147" i="1" s="1"/>
  <c r="H1146" i="1" s="1"/>
  <c r="F36" i="3"/>
  <c r="F393" i="2"/>
  <c r="F620" i="2"/>
  <c r="F619" i="2" s="1"/>
  <c r="H339" i="1"/>
  <c r="E42" i="3" s="1"/>
  <c r="E34" i="2"/>
  <c r="E17" i="2" s="1"/>
  <c r="E474" i="2"/>
  <c r="E473" i="2" s="1"/>
  <c r="E468" i="2" s="1"/>
  <c r="H45" i="1"/>
  <c r="E24" i="3" s="1"/>
  <c r="H305" i="1"/>
  <c r="E41" i="3" s="1"/>
  <c r="H1031" i="1"/>
  <c r="H1026" i="1" s="1"/>
  <c r="H1013" i="1" s="1"/>
  <c r="E375" i="2"/>
  <c r="E374" i="2" s="1"/>
  <c r="E365" i="2" s="1"/>
  <c r="E208" i="2"/>
  <c r="H21" i="1"/>
  <c r="H20" i="1" s="1"/>
  <c r="E23" i="3"/>
  <c r="I305" i="1"/>
  <c r="F41" i="3" s="1"/>
  <c r="E178" i="2"/>
  <c r="F178" i="2"/>
  <c r="E620" i="2"/>
  <c r="E619" i="2" s="1"/>
  <c r="E490" i="2"/>
  <c r="F525" i="2"/>
  <c r="F524" i="2" s="1"/>
  <c r="I1031" i="1"/>
  <c r="I1026" i="1" s="1"/>
  <c r="I1013" i="1" s="1"/>
  <c r="F375" i="2"/>
  <c r="F374" i="2" s="1"/>
  <c r="F365" i="2" s="1"/>
  <c r="G393" i="2"/>
  <c r="G364" i="2" s="1"/>
  <c r="I542" i="1"/>
  <c r="F68" i="3"/>
  <c r="F66" i="3" s="1"/>
  <c r="I364" i="1"/>
  <c r="I21" i="1"/>
  <c r="I20" i="1" s="1"/>
  <c r="F23" i="3"/>
  <c r="E525" i="2"/>
  <c r="E524" i="2" s="1"/>
  <c r="I586" i="1"/>
  <c r="I585" i="1" s="1"/>
  <c r="E499" i="2"/>
  <c r="J364" i="1"/>
  <c r="E36" i="3"/>
  <c r="G499" i="2"/>
  <c r="J542" i="1"/>
  <c r="G68" i="3"/>
  <c r="G66" i="3" s="1"/>
  <c r="H107" i="1"/>
  <c r="E704" i="2"/>
  <c r="G775" i="2"/>
  <c r="G490" i="2"/>
  <c r="E16" i="2" l="1"/>
  <c r="J231" i="1"/>
  <c r="F413" i="2"/>
  <c r="G413" i="2"/>
  <c r="G355" i="2" s="1"/>
  <c r="F207" i="2"/>
  <c r="G207" i="2"/>
  <c r="I1012" i="1"/>
  <c r="I1003" i="1" s="1"/>
  <c r="E207" i="2"/>
  <c r="J685" i="2"/>
  <c r="K685" i="2"/>
  <c r="I685" i="2"/>
  <c r="J1012" i="1"/>
  <c r="J1003" i="1" s="1"/>
  <c r="E62" i="3"/>
  <c r="H814" i="1"/>
  <c r="E49" i="3" s="1"/>
  <c r="H927" i="1"/>
  <c r="E51" i="3" s="1"/>
  <c r="E50" i="3" s="1"/>
  <c r="I927" i="1"/>
  <c r="F51" i="3" s="1"/>
  <c r="F50" i="3" s="1"/>
  <c r="I774" i="1"/>
  <c r="F47" i="3" s="1"/>
  <c r="J665" i="1"/>
  <c r="G46" i="3" s="1"/>
  <c r="H665" i="1"/>
  <c r="E46" i="3" s="1"/>
  <c r="I665" i="1"/>
  <c r="F46" i="3" s="1"/>
  <c r="H622" i="1"/>
  <c r="E45" i="3" s="1"/>
  <c r="J622" i="1"/>
  <c r="G45" i="3" s="1"/>
  <c r="G55" i="3"/>
  <c r="F49" i="3"/>
  <c r="J926" i="1"/>
  <c r="J884" i="1" s="1"/>
  <c r="F55" i="3"/>
  <c r="G48" i="3"/>
  <c r="J418" i="1"/>
  <c r="F32" i="3"/>
  <c r="E47" i="3"/>
  <c r="F48" i="3"/>
  <c r="G39" i="3"/>
  <c r="E38" i="3"/>
  <c r="E35" i="3" s="1"/>
  <c r="J299" i="1"/>
  <c r="F482" i="2"/>
  <c r="F481" i="2" s="1"/>
  <c r="G16" i="2"/>
  <c r="G47" i="3"/>
  <c r="G166" i="2"/>
  <c r="G165" i="2" s="1"/>
  <c r="G51" i="3"/>
  <c r="G50" i="3" s="1"/>
  <c r="I178" i="1"/>
  <c r="G482" i="2"/>
  <c r="G481" i="2" s="1"/>
  <c r="E364" i="2"/>
  <c r="E355" i="2" s="1"/>
  <c r="E482" i="2"/>
  <c r="E481" i="2" s="1"/>
  <c r="E58" i="3"/>
  <c r="E55" i="3" s="1"/>
  <c r="F35" i="3"/>
  <c r="I418" i="1"/>
  <c r="F166" i="2"/>
  <c r="F165" i="2" s="1"/>
  <c r="E39" i="3"/>
  <c r="J36" i="1"/>
  <c r="G21" i="3"/>
  <c r="G60" i="3"/>
  <c r="G59" i="3" s="1"/>
  <c r="I36" i="1"/>
  <c r="H299" i="1"/>
  <c r="F364" i="2"/>
  <c r="I231" i="1"/>
  <c r="E166" i="2"/>
  <c r="E165" i="2" s="1"/>
  <c r="E48" i="3"/>
  <c r="F24" i="3"/>
  <c r="F21" i="3" s="1"/>
  <c r="E60" i="3"/>
  <c r="F39" i="3"/>
  <c r="J178" i="1"/>
  <c r="G33" i="3"/>
  <c r="G32" i="3" s="1"/>
  <c r="F60" i="3"/>
  <c r="F59" i="3" s="1"/>
  <c r="I299" i="1"/>
  <c r="F16" i="2"/>
  <c r="G49" i="3"/>
  <c r="H1012" i="1"/>
  <c r="H1003" i="1" s="1"/>
  <c r="H178" i="1"/>
  <c r="E33" i="3"/>
  <c r="E32" i="3" s="1"/>
  <c r="E29" i="3"/>
  <c r="E21" i="3" s="1"/>
  <c r="H36" i="1"/>
  <c r="E15" i="2" l="1"/>
  <c r="G15" i="2"/>
  <c r="F355" i="2"/>
  <c r="F841" i="2" s="1"/>
  <c r="G841" i="2"/>
  <c r="E841" i="2"/>
  <c r="K678" i="2"/>
  <c r="I678" i="2"/>
  <c r="E59" i="3"/>
  <c r="H621" i="1"/>
  <c r="H620" i="1" s="1"/>
  <c r="J621" i="1"/>
  <c r="J620" i="1" s="1"/>
  <c r="I926" i="1"/>
  <c r="I884" i="1" s="1"/>
  <c r="H926" i="1"/>
  <c r="H884" i="1" s="1"/>
  <c r="I621" i="1"/>
  <c r="I620" i="1" s="1"/>
  <c r="E44" i="3"/>
  <c r="F44" i="3"/>
  <c r="F19" i="3" s="1"/>
  <c r="G44" i="3"/>
  <c r="G19" i="3" s="1"/>
  <c r="I35" i="1"/>
  <c r="J35" i="1"/>
  <c r="H35" i="1"/>
  <c r="J678" i="2" l="1"/>
  <c r="F15" i="2"/>
  <c r="E19" i="3"/>
  <c r="J19" i="1"/>
  <c r="H19" i="1"/>
  <c r="L16" i="1" s="1"/>
  <c r="I19" i="1"/>
</calcChain>
</file>

<file path=xl/sharedStrings.xml><?xml version="1.0" encoding="utf-8"?>
<sst xmlns="http://schemas.openxmlformats.org/spreadsheetml/2006/main" count="4018" uniqueCount="979">
  <si>
    <t xml:space="preserve"> </t>
  </si>
  <si>
    <t xml:space="preserve">муниципального образования </t>
  </si>
  <si>
    <t xml:space="preserve">Славянский район </t>
  </si>
  <si>
    <t>Распределение бюджетных ассигнований</t>
  </si>
  <si>
    <t xml:space="preserve">по разделам и подразделам классификации расходов </t>
  </si>
  <si>
    <t>тысяч рублей</t>
  </si>
  <si>
    <t>№ п/п</t>
  </si>
  <si>
    <t xml:space="preserve">Наименование </t>
  </si>
  <si>
    <t>Рз</t>
  </si>
  <si>
    <t>Пр</t>
  </si>
  <si>
    <t>Сумма</t>
  </si>
  <si>
    <t>Всего расходов</t>
  </si>
  <si>
    <t>в том числе</t>
  </si>
  <si>
    <t>1</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</si>
  <si>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</si>
  <si>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</si>
  <si>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</si>
  <si>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</si>
  <si>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</si>
  <si>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</si>
  <si>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</si>
  <si>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Резервные фонды</t>
  </si>
  <si>
    <t>Другие общегосударственные вопросы</t>
  </si>
  <si>
    <t>2</t>
  </si>
  <si>
    <t>Национальная оборона</t>
  </si>
  <si>
    <t>Мобилизационная и вневойсковая подготовка</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</si>
  <si>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</si>
  <si>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</si>
  <si>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Другие вопросы в области национальной безопасности и правоохранительной деятельности</t>
  </si>
  <si>
    <t>3</t>
  </si>
  <si>
    <t>Национальная экономика</t>
  </si>
  <si>
    <t>Сельское хозяйство и рыболовство</t>
  </si>
  <si>
    <t>Дорожное хозяйство (дорожные фонды)</t>
  </si>
  <si>
    <t>Другие вопросы в области национальной экономики</t>
  </si>
  <si>
    <t>4</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</si>
  <si>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</si>
  <si>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</si>
  <si>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</si>
  <si>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</si>
  <si>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</si>
  <si>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5</t>
  </si>
  <si>
    <t>Образование</t>
  </si>
  <si>
    <t>Дошкольное образование</t>
  </si>
  <si>
    <t>Общее образование</t>
  </si>
  <si>
    <t>Дополнительное образование детей</t>
  </si>
  <si>
    <t xml:space="preserve">Молодежная политика </t>
  </si>
  <si>
    <t>Другие вопросы в области образования</t>
  </si>
  <si>
    <t>6</t>
  </si>
  <si>
    <t xml:space="preserve">Культура, кинематография </t>
  </si>
  <si>
    <t>Культура</t>
  </si>
  <si>
    <t xml:space="preserve">Другие вопросы в области культуры, кинематографии </t>
  </si>
  <si>
    <t>8</t>
  </si>
  <si>
    <t>Здравоохранение</t>
  </si>
  <si>
    <t>Амбулаторная помощь</t>
  </si>
  <si>
    <t>7</t>
  </si>
  <si>
    <t>Социальная политика</t>
  </si>
  <si>
    <t>Пенсионное обеспечение</t>
  </si>
  <si>
    <t>Социальное обеспечение населения</t>
  </si>
  <si>
    <t>Охрана семьи и детства</t>
  </si>
  <si>
    <t xml:space="preserve">Физическая культура и спорт </t>
  </si>
  <si>
    <t>Физическая культура</t>
  </si>
  <si>
    <t>Массовый спорт</t>
  </si>
  <si>
    <t>Спорт высших достижений</t>
  </si>
  <si>
    <t>Другие вопросы в области физической культуры и спорта</t>
  </si>
  <si>
    <t>9</t>
  </si>
  <si>
    <t>Обслуживание государственного и муниципального долга</t>
  </si>
  <si>
    <t>Обслуживание государственного внутреннего и муниципального долга</t>
  </si>
  <si>
    <t>10</t>
  </si>
  <si>
    <t>Межбюджетные трансферты общего характера бюджетам бюджетной системы Росийской Федерации</t>
  </si>
  <si>
    <t>Дотации на выравнивание бюджетной обеспеченности субъектов Российской Федерации и муниципальных образований</t>
  </si>
  <si>
    <t>Прочие межбюджетные трансферты общего характера</t>
  </si>
  <si>
    <t>11</t>
  </si>
  <si>
    <t>Условно утвержденные расходы</t>
  </si>
  <si>
    <t>Заместитель главы</t>
  </si>
  <si>
    <t xml:space="preserve">муниципального образования Славянский район, </t>
  </si>
  <si>
    <t xml:space="preserve">начальник финансового управления                                                      </t>
  </si>
  <si>
    <t>В.П. Пахарь</t>
  </si>
  <si>
    <t>Наименование</t>
  </si>
  <si>
    <t>ЦСР</t>
  </si>
  <si>
    <t>ВР</t>
  </si>
  <si>
    <t>ВСЕГО:</t>
  </si>
  <si>
    <t>Муниципальная программа «Развитие образования»</t>
  </si>
  <si>
    <t>02 0 00 00000</t>
  </si>
  <si>
    <t>Развитие дошкольного образования</t>
  </si>
  <si>
    <t>02 1 00 00000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</si>
  <si>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дошкольного образования детей</t>
  </si>
  <si>
    <t>02 1 01 00000</t>
  </si>
  <si>
    <t>Приобретение муниципальными учреждениями движимого имущества</t>
  </si>
  <si>
    <t>02 1 01 09010</t>
  </si>
  <si>
    <t>Предоставление субсидий бюджетным, автономным учреждениям и иным некоммерческим организациям</t>
  </si>
  <si>
    <t>Осуществление муниципальными учреждениями капитального ремонта</t>
  </si>
  <si>
    <t>02 1 01 09020</t>
  </si>
  <si>
    <t>Приобретение оборудования и мебели для вновь вводимых мест муниципальных образовательных организаций</t>
  </si>
  <si>
    <t>02 1 01 10760</t>
  </si>
  <si>
    <t>Резервные фонды администрации муниципального образования</t>
  </si>
  <si>
    <t>02 1 01 20590</t>
  </si>
  <si>
    <t>Дополнительная помощь местным бюджетам для решения социально значимых вопросов местного значения</t>
  </si>
  <si>
    <t>02 1 01 62980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</si>
  <si>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</si>
  <si>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02 1 01 S3410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</si>
  <si>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организациях, в том числе для размещения детей в возрасте до 3 лет)</t>
  </si>
  <si>
    <t>02 1 01 S3490</t>
  </si>
  <si>
    <t>Закупка товаров, работ и услуг для обеспечения государственных (муниципальных) нужд</t>
  </si>
  <si>
    <t>Развитие современных механизмов, содержания и технологий дошкольного  образования</t>
  </si>
  <si>
    <t>02 1 02 00000</t>
  </si>
  <si>
    <t>Мероприятия по энергосбережению и повышение энергетической эффективности</t>
  </si>
  <si>
    <t>02 1 02 10520</t>
  </si>
  <si>
    <t>Организация предоставления общедоступного и бесплатного образования, создание условий для осуществления присмотра, ухода и содержания детей в муниципальных образовательных учреждениях муниципального образования Славянский район</t>
  </si>
  <si>
    <t>02 1 02 10900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</si>
  <si>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общеобразовательную программу дошкольного образования</t>
  </si>
  <si>
    <t>02 1 02 60710</t>
  </si>
  <si>
    <t>Социальное обеспечение и иные выплаты населению</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</si>
  <si>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</si>
  <si>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02 1 02 60860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</si>
  <si>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</si>
  <si>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системы образования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</si>
  <si>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02 1 03 00000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</si>
  <si>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</si>
  <si>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02 1 03 60820</t>
  </si>
  <si>
    <t>Федеральный проект "Содействие занятости"</t>
  </si>
  <si>
    <t>02 1 P2 00000</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</si>
  <si>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t>
  </si>
  <si>
    <t>02 1 P2 S3440</t>
  </si>
  <si>
    <t xml:space="preserve">Развитие общего образования </t>
  </si>
  <si>
    <t>02 2 00 00000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</si>
  <si>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общего образования детей</t>
  </si>
  <si>
    <t>02 2 01 00000</t>
  </si>
  <si>
    <t>02 2 01 09010</t>
  </si>
  <si>
    <t>02 2 01 09020</t>
  </si>
  <si>
    <t>Строительство объектов социального и производственного комплексов, в том числе объектов общегражданского назначения, жилья, инфраструктуры</t>
  </si>
  <si>
    <t>02 2 01 10190</t>
  </si>
  <si>
    <t>Капитальные вложения в объекты государственной (муниципальной) собственности</t>
  </si>
  <si>
    <t>02 2 01 20590</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</si>
  <si>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</si>
  <si>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02 2 01 62500</t>
  </si>
  <si>
    <t>02 2 01 62980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</si>
  <si>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</si>
  <si>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02 2 01 S0100</t>
  </si>
  <si>
    <t>Реализация мероприятий государственной программы Краснодарского края "Развитие образования"</t>
  </si>
  <si>
    <t>02 2 01 S0600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</si>
  <si>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t>
  </si>
  <si>
    <t>02 2 01 S3370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</si>
  <si>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t>
  </si>
  <si>
    <t>02 2 01 Д3380</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</si>
  <si>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t>
  </si>
  <si>
    <t>02 2 01 S3380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</si>
  <si>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(капитальный ремонт зданий и сооружений образовательных организаций)</t>
  </si>
  <si>
    <t>02 2 01 Д3390</t>
  </si>
  <si>
    <t>02 2 01 S3390</t>
  </si>
  <si>
    <t>02 2 01 Д0100</t>
  </si>
  <si>
    <t>02 2 01 S3410</t>
  </si>
  <si>
    <t>Развитие современных механизмов, содержания и технологий общего  образования</t>
  </si>
  <si>
    <t>02 2 02 00000</t>
  </si>
  <si>
    <t>Единовременная денежная выплата молодым специалистам из числа педагогических работников общеобразовательных организаций</t>
  </si>
  <si>
    <t>02 2 02 09050</t>
  </si>
  <si>
    <t>Компенсация (частичная компенсация) расходов за найм жилого помещения педагогическим работникам общеобразовательных организаций</t>
  </si>
  <si>
    <t>02 2 02 09060</t>
  </si>
  <si>
    <t>02 2 02 10520</t>
  </si>
  <si>
    <t>02 2 02 10900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</si>
  <si>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</si>
  <si>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02 2 02 50500</t>
  </si>
  <si>
    <t>02 2 02 60860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</si>
  <si>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</si>
  <si>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02 2 02 63540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</si>
  <si>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</si>
  <si>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02 2 02 R3032</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</si>
  <si>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</si>
  <si>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2 02 S3550</t>
  </si>
  <si>
    <t>02 2 03 00000</t>
  </si>
  <si>
    <t>02 2 03 60820</t>
  </si>
  <si>
    <t>Реализация мер по специальной поддержке отдельных категорий обучающихся</t>
  </si>
  <si>
    <t>02 2 04 00000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</si>
  <si>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образоваие)</t>
  </si>
  <si>
    <t>02 2 04 62370</t>
  </si>
  <si>
    <t>Федеральный проект "Патриотическое воспитание граждан Российской Федерации"</t>
  </si>
  <si>
    <t>02 2 EB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</si>
  <si>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</si>
  <si>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02 2 EB 51790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</si>
  <si>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</si>
  <si>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02 2 EB 57860</t>
  </si>
  <si>
    <t>Развитие дополнительного образования детей</t>
  </si>
  <si>
    <t>02 3 00 00000</t>
  </si>
  <si>
    <t>Развитие сети и инфраструктуры образовательных организаций, обеспечивающих доступ населения МО Славянский район к качественным услугам дополнительного образования детей</t>
  </si>
  <si>
    <t>02 3 01 00000</t>
  </si>
  <si>
    <t>02 3 01 09010</t>
  </si>
  <si>
    <t>02 3 01 09020</t>
  </si>
  <si>
    <t>Развитие современных механизмов, содержания и технологий дополнительного  образования</t>
  </si>
  <si>
    <t>02 3 02 00000</t>
  </si>
  <si>
    <t xml:space="preserve">Расходы на обеспечение деятельности (оказание услуг) муниципальных учреждений </t>
  </si>
  <si>
    <t>02 3 02 00590</t>
  </si>
  <si>
    <t>Обеспечение функционирования модели персонифицированного финансирования дополнительного образования детей на территории муниципального образования Славянский район</t>
  </si>
  <si>
    <t>02 3 02 00591</t>
  </si>
  <si>
    <t>Иные бюджетные ассигнования</t>
  </si>
  <si>
    <t>02 3 02 10520</t>
  </si>
  <si>
    <t>Обеспечение системы образования муниципального образования Славянский район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</si>
  <si>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02 3 03 00000</t>
  </si>
  <si>
    <t>02 3 03 60820</t>
  </si>
  <si>
    <t>Обеспечение реализации муниципальной программы и прочие мероприятия в области образования</t>
  </si>
  <si>
    <t>02 4 00 00000</t>
  </si>
  <si>
    <t>Обеспечение деятельности управления образования</t>
  </si>
  <si>
    <t>02 4 01 00000</t>
  </si>
  <si>
    <t>Расходы на обеспечение функций органов местного самоуправления</t>
  </si>
  <si>
    <t>02 4 01 00190</t>
  </si>
  <si>
    <t>Достижение показателей деятельности органов исполнительной власти субъектов Российской Федерации (дотации на поощрение муниципальных управленческих команд Краснодарского края за достижение Краснодарским краем значений (уровней)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t>
  </si>
  <si>
    <t>02 4 01 55492</t>
  </si>
  <si>
    <t>Реализация механизмов оценки и обеспечения качества образования и отдельных мероприятий программы</t>
  </si>
  <si>
    <t>02 4 02 00000</t>
  </si>
  <si>
    <t>02 4 02 00590</t>
  </si>
  <si>
    <t>Проведение прочих мероприятий в образовании</t>
  </si>
  <si>
    <t>02 4 02 10530</t>
  </si>
  <si>
    <t>Муниципальная программа «Социальная поддержка граждан»</t>
  </si>
  <si>
    <t>03 0 00 00000</t>
  </si>
  <si>
    <t>Основные мероприятия муниципальной программы «Социальная поддержка граждан»</t>
  </si>
  <si>
    <t>03 1 00 00000</t>
  </si>
  <si>
    <t>Оказание мер социальной поддержки детям-сиротам, детям, оставшимся без попечения родителей, лицам из числа указанной категории детей, а также гражданам, желающим взять детей на воспитание в семью</t>
  </si>
  <si>
    <t>03 1 02 00000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</si>
  <si>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</si>
  <si>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03 1 02 69100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</si>
  <si>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</si>
  <si>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03 1 02 69130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</si>
  <si>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</si>
  <si>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03 1 02 60720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</si>
  <si>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</si>
  <si>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03 1 02 60730</t>
  </si>
  <si>
    <t>Обеспечение условий реализации муниципальной программы «Социальная поддержка граждан»</t>
  </si>
  <si>
    <t>03 1 03 00000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</si>
  <si>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</si>
  <si>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03 1 03 69180</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</si>
  <si>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</si>
  <si>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03 1 03 69190</t>
  </si>
  <si>
    <t>Деятельность комиссий по делам несовершеннолетних и защите их прав</t>
  </si>
  <si>
    <t>03 1 04 00000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</si>
  <si>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</si>
  <si>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03 1 04 69200</t>
  </si>
  <si>
    <t>Обеспечение реализации мероприятий по поддержке граждан, оказавшихся в трудной жизненной ситуации</t>
  </si>
  <si>
    <t>03 1 05 00000</t>
  </si>
  <si>
    <t>Социально-экономическая поддержка граждан, оказавшихся в трудной жизненной ситуации</t>
  </si>
  <si>
    <t>03 1 05 40430</t>
  </si>
  <si>
    <t xml:space="preserve">Обеспечение реализации мероприятий по поддержке граждан, прошедших отбор в военном комиссариате Славянского муниципального района Краснодарского края </t>
  </si>
  <si>
    <t>03 1 06 00000</t>
  </si>
  <si>
    <t>Единовременная денежная выплата гражданам Российской Федерации, прошедшим отбор в военном комиссариате Славянского муниципального района Краснодарского края, заключившим контракт о прохождении военной службы</t>
  </si>
  <si>
    <t>03 1 06 40440</t>
  </si>
  <si>
    <t>Предоставление мер социальной поддержки гражданам, заключившим договор о целевом обучении с учреждениями муниципального образования Славянский район</t>
  </si>
  <si>
    <t>03 1 07 00000</t>
  </si>
  <si>
    <t>Осуществление социальной поддержки граждан заключивших договор о целевом обучении</t>
  </si>
  <si>
    <t>03 1 07 09070</t>
  </si>
  <si>
    <t>Муниципальная программа "Доступная среда"</t>
  </si>
  <si>
    <t>04 0 00 00000</t>
  </si>
  <si>
    <t>Основные мероприятия муниципальной программы «Доступная среда»</t>
  </si>
  <si>
    <t>04 1 00 00000</t>
  </si>
  <si>
    <t>Повышение уровня доступности приоритетных объектов и услуг в приоритетеных сферах жизнедеятельности инвалидов и других маломобильных групп населения в МО Славянский район</t>
  </si>
  <si>
    <t>04 1 01 00000</t>
  </si>
  <si>
    <t>04 1 01 09020</t>
  </si>
  <si>
    <t>Муниципальная программа «Дети Кубани»</t>
  </si>
  <si>
    <t>05 0 00 00000</t>
  </si>
  <si>
    <t>Организация отдыха и оздоровления детей и подростков в сфере образования</t>
  </si>
  <si>
    <t>05 1 00 00000</t>
  </si>
  <si>
    <t xml:space="preserve">Организация отдыха и оздоровления учащихся образовательных организаций </t>
  </si>
  <si>
    <t>05 1 01 00000</t>
  </si>
  <si>
    <t xml:space="preserve">Прочие мероприятия по оздоровлению детей и подростков </t>
  </si>
  <si>
    <t>05 1 01 10560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</si>
  <si>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</si>
  <si>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05 1 01 63110</t>
  </si>
  <si>
    <t>Обеспечение организации отдыха детей-инвалидов и детей с ограниченными возможностями здоровья в каникулярное время</t>
  </si>
  <si>
    <t>05 1 01 S0280</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</si>
  <si>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t>
  </si>
  <si>
    <t xml:space="preserve">05 1 01 S0590 </t>
  </si>
  <si>
    <t>Профилактика безнадзорности и правонарушений несовершеннолетних</t>
  </si>
  <si>
    <t>05 2 00 00000</t>
  </si>
  <si>
    <t>Обеспечение реализации  мероприятий направленных на профилактику безнадзорности и правонарушений несовершеннолетних</t>
  </si>
  <si>
    <t>05 2 01 00000</t>
  </si>
  <si>
    <t>Мероприятия направленные на профилактику безнадзорности и правонарушений несовершеннолетних</t>
  </si>
  <si>
    <t>05 2 01 10420</t>
  </si>
  <si>
    <t>Организация отдыха и оздоровления детей и подростков в сфере спорта</t>
  </si>
  <si>
    <t>05 3 00 00000</t>
  </si>
  <si>
    <t>Оздоровление детей и подростков – учащихся учреждений спортивной направленности</t>
  </si>
  <si>
    <t>05 3 01 00000</t>
  </si>
  <si>
    <t>05 3 01 10560</t>
  </si>
  <si>
    <t>Организация отдыха и оздоровления детей и подростков в сфере культуры</t>
  </si>
  <si>
    <t>05 4 00 00000</t>
  </si>
  <si>
    <t xml:space="preserve">Оздоровление детей и подростков – участников творческих коллективов </t>
  </si>
  <si>
    <t>05 4 01 00000</t>
  </si>
  <si>
    <t>05 4 01 10560</t>
  </si>
  <si>
    <t>Дети-сироты Славянского района</t>
  </si>
  <si>
    <t>05 5 00 00000</t>
  </si>
  <si>
    <t xml:space="preserve">Предоставление мер государственной поддержки детям из числа детей-сирот и детей, оставшихся без попечения родителей, и лицам из их числа </t>
  </si>
  <si>
    <t>05 5 01 00000</t>
  </si>
  <si>
    <t>Расходы на 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источником финансового обеспечения которых являются средства местного бюджета</t>
  </si>
  <si>
    <t>05 5 01 20820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</si>
  <si>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</si>
  <si>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05 5 01 69120</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</si>
  <si>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</si>
  <si>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05 5 01 69150</t>
  </si>
  <si>
    <t>05 5 01 69160</t>
  </si>
  <si>
    <t xml:space="preserve">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t>
  </si>
  <si>
    <t>05 5 01 69170</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</si>
  <si>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</si>
  <si>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05 5 01 R0820</t>
  </si>
  <si>
    <t>05 5 01 А0820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</si>
  <si>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</si>
  <si>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5 01 С0820</t>
  </si>
  <si>
    <t>Организация отдыха и оздоровления детей и подростков в сфере молодежной политики</t>
  </si>
  <si>
    <t>05 8 00 00000</t>
  </si>
  <si>
    <t>05 8 01 00000</t>
  </si>
  <si>
    <t>Прочие мероприятия по оздоровлению детей и подростков</t>
  </si>
  <si>
    <t>05 8 01 10560</t>
  </si>
  <si>
    <t>07 0 00 00000</t>
  </si>
  <si>
    <t>07 1 00 00000</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</si>
  <si>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муниципального образования Славянский район</t>
  </si>
  <si>
    <t>07 1 01 00000</t>
  </si>
  <si>
    <t>Комплексные меры по усилению борьбы с терроризмом</t>
  </si>
  <si>
    <t>07 1 01 10110</t>
  </si>
  <si>
    <t>Мероприятия по организации охраны муниципальных учреждений</t>
  </si>
  <si>
    <t>07 1 01 10111</t>
  </si>
  <si>
    <t xml:space="preserve">Обеспечение проведения мероприятий по укреплению правопорядка, профилактике правонарушений </t>
  </si>
  <si>
    <t>07 1 02 00000</t>
  </si>
  <si>
    <t>Мероприятия по укреплению правопорядка, профилактике преступлений и правонарушений</t>
  </si>
  <si>
    <t>07 1 02 10230</t>
  </si>
  <si>
    <t>Развитие библиотечной системы муниципального образования Славянский район</t>
  </si>
  <si>
    <t>08 2 00 00000</t>
  </si>
  <si>
    <t>Обеспечение деятельности библиотек</t>
  </si>
  <si>
    <t>08 2 01 00000</t>
  </si>
  <si>
    <t>08 2 01 00590</t>
  </si>
  <si>
    <t>08 2 01 09010</t>
  </si>
  <si>
    <t>08 2 01 09020</t>
  </si>
  <si>
    <t>08 2 01 10520</t>
  </si>
  <si>
    <t>Государственная поддержка отрасли культуры</t>
  </si>
  <si>
    <t>08 2 01 L5190</t>
  </si>
  <si>
    <t>Обеспечение методического и технического обслуживания учреждений культуры</t>
  </si>
  <si>
    <t>08 3 00 00000</t>
  </si>
  <si>
    <t>08 3 01 00000</t>
  </si>
  <si>
    <t>08 3 01 00590</t>
  </si>
  <si>
    <t>08 3 01 09010</t>
  </si>
  <si>
    <t>08 3 01 09020</t>
  </si>
  <si>
    <t>Реализация прочих мероприятий</t>
  </si>
  <si>
    <t>08 3 01 10080</t>
  </si>
  <si>
    <t xml:space="preserve">Обеспечение деятельности муниципальных музеев </t>
  </si>
  <si>
    <t>08 4 00 00000</t>
  </si>
  <si>
    <t>Обеспечение деятельности МБУК «Славянский историко-краеведческий музей»</t>
  </si>
  <si>
    <t>08 4 01 00000</t>
  </si>
  <si>
    <t>Расходы на обеспечение деятельности (оказание услуг) муниципальных учреждений</t>
  </si>
  <si>
    <t>08 4 01 00590</t>
  </si>
  <si>
    <t>Федеральный проект «Культурная среда»</t>
  </si>
  <si>
    <t>08 4 A1 00000</t>
  </si>
  <si>
    <t>Техническое оснащение региональных и муниципальных музеев</t>
  </si>
  <si>
    <t>08 4 A1 55900</t>
  </si>
  <si>
    <t>08 4 01 09010</t>
  </si>
  <si>
    <t>08 4 01 09020</t>
  </si>
  <si>
    <t>08 4 01 10520</t>
  </si>
  <si>
    <t>08 4 01 62980</t>
  </si>
  <si>
    <t>Совершенствование деятельности муниципальных образовательных учреждений дополнительного образования в области культуры и искусства по предоставлению муниципальных услуг</t>
  </si>
  <si>
    <t xml:space="preserve"> 08 5 00 00000</t>
  </si>
  <si>
    <t>Обеспечение деятельности муниципальных образовательных учреждений дополнительного образования детей в сфере культуры и искусства по предоставлению муниципальных услуг</t>
  </si>
  <si>
    <t>08 5 01 00000</t>
  </si>
  <si>
    <t>08 5 01 00590</t>
  </si>
  <si>
    <t>08 5 01 09010</t>
  </si>
  <si>
    <t>08 5 01 09020</t>
  </si>
  <si>
    <t>08 5 01 10520</t>
  </si>
  <si>
    <t>08 5 01 60820</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</si>
  <si>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</si>
  <si>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08 5 01 62980</t>
  </si>
  <si>
    <t>08 5 А1 00000</t>
  </si>
  <si>
    <t>08 5 А1 55190</t>
  </si>
  <si>
    <t>Отдельные мероприятия по управлению реализацией программы (аппарат)</t>
  </si>
  <si>
    <t>08 6 00 00000</t>
  </si>
  <si>
    <t>Обеспечение деятельности управления культуры</t>
  </si>
  <si>
    <t>08 6 01 00000</t>
  </si>
  <si>
    <t>08 6 01 00190</t>
  </si>
  <si>
    <t>Обеспечение реализации прочих мероприятий в области культуры и искусства</t>
  </si>
  <si>
    <t>08 6 02 00000</t>
  </si>
  <si>
    <t>08 6 02 10080</t>
  </si>
  <si>
    <t>08 6 01 55492</t>
  </si>
  <si>
    <t>Муниципальная программа «Развитие физической культуры и спорта»</t>
  </si>
  <si>
    <t>09 0 00 00000</t>
  </si>
  <si>
    <t>Развитие физической культуры и массового спорта в муниципальном образовании Славянский район</t>
  </si>
  <si>
    <t>09 1 00 00000</t>
  </si>
  <si>
    <t>Содействие субъектам физической культуры и спорта и развитие физической культуры и массового спорта</t>
  </si>
  <si>
    <t>09 1 01 00000</t>
  </si>
  <si>
    <t>Мероприятия по развитию физической культуры и массового спорта в рамках календарного плана</t>
  </si>
  <si>
    <t>09 1 01 10540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</si>
  <si>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</si>
  <si>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09 1 01 60740</t>
  </si>
  <si>
    <t>Развитие спорта высших достижений в муниципальном образовании Славянский район</t>
  </si>
  <si>
    <t>09 2 00 00000</t>
  </si>
  <si>
    <t>Обеспечение деятельности спортивных школ, подведомственных управлению физической культуры и спорта</t>
  </si>
  <si>
    <t>09 2 01 00000</t>
  </si>
  <si>
    <t>09 2 01 00590</t>
  </si>
  <si>
    <t>09 2 01 62980</t>
  </si>
  <si>
    <t>Капитальный ремонт муниципальных спортивных объектов в целях обеспечения условий для занятий физической культурой и массовым спортом в муниципальном образовании</t>
  </si>
  <si>
    <t>09 2 01 S0340</t>
  </si>
  <si>
    <t>09 2 01 Д0340</t>
  </si>
  <si>
    <t>09 2 01 09010</t>
  </si>
  <si>
    <t>09 2 01 09020</t>
  </si>
  <si>
    <t>09 2 01 10520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</si>
  <si>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</si>
  <si>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09 2 01 S2690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</si>
  <si>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</si>
  <si>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09 2 01 S3570</t>
  </si>
  <si>
    <t>Обеспечение деятельности плавательных бассейнов</t>
  </si>
  <si>
    <t>09 2 02 00000</t>
  </si>
  <si>
    <t>09 2 02 00590</t>
  </si>
  <si>
    <t>09 2 02 10520</t>
  </si>
  <si>
    <t>Обеспечение деятельности центров спортивной подготовки</t>
  </si>
  <si>
    <t>09 2 03 00000</t>
  </si>
  <si>
    <t>09 2 03 00590</t>
  </si>
  <si>
    <t>09 2 03 10190</t>
  </si>
  <si>
    <t>Организация, проведение, участие и информационное обеспечение официальных физкультурных и спортивных мероприятий</t>
  </si>
  <si>
    <t>09 2 03 11050</t>
  </si>
  <si>
    <t>Обеспечение условий для развития физической культуры и массового спорта в части оплаты труда инструкторов по спорту</t>
  </si>
  <si>
    <t>09 2 03 S2820</t>
  </si>
  <si>
    <t>Финансовое обеспечение деятельности некоммерческих организаций спортивной направленности осуществляющих свою деятельность на территории муниципального образования Славянский район</t>
  </si>
  <si>
    <t>09 2 04 00000</t>
  </si>
  <si>
    <t>Мероприятия по обеспечению деятельности некоммерческих организаций спортивной направленности</t>
  </si>
  <si>
    <t>09 2 04 10570</t>
  </si>
  <si>
    <t>Федеральный проект "Спорт - норма жизни"</t>
  </si>
  <si>
    <t>09 2 Р5 00000</t>
  </si>
  <si>
    <t>Оснащение объектов спортивной инфраструктуры спортивно-технологическим оборудованием</t>
  </si>
  <si>
    <t>09 2 Р5 52280</t>
  </si>
  <si>
    <t>Развитие спортивных сооружений в муниципальном образовании Славянский район</t>
  </si>
  <si>
    <t>09 3 00 00000</t>
  </si>
  <si>
    <t xml:space="preserve">Строительство спортивных площадок </t>
  </si>
  <si>
    <t>09 3 01 00000</t>
  </si>
  <si>
    <t>09 3 01 09020</t>
  </si>
  <si>
    <t>09 3 01 10190</t>
  </si>
  <si>
    <t>Строительство многофункциональных спортивно-игровых площадок</t>
  </si>
  <si>
    <t>09 3 01 S1100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</si>
  <si>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</si>
  <si>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09 3 01 S0290</t>
  </si>
  <si>
    <t>Строительство спортивных залов</t>
  </si>
  <si>
    <t>09 3 03 00000</t>
  </si>
  <si>
    <t>09 3 03 10190</t>
  </si>
  <si>
    <t>Строительство спортивных центров</t>
  </si>
  <si>
    <t>09 3 04 00000</t>
  </si>
  <si>
    <t>09 3 04 10190</t>
  </si>
  <si>
    <t>Строительство центров единоборств</t>
  </si>
  <si>
    <t>09 3 04 S2880</t>
  </si>
  <si>
    <t>Строительство универсального спортивного комплекса по адресу: Краснодарский край, Славянский район, ст. Петровская, ул. Пимоненко, 63а</t>
  </si>
  <si>
    <t>09 3 05 00000</t>
  </si>
  <si>
    <t>09 3 05 10190</t>
  </si>
  <si>
    <t>Строительство универсального спортивного комплекса по адресу: Краснодарский край, Славянский район, х. Галицын, ул. Заречная, д. 75</t>
  </si>
  <si>
    <t>09 3 06 00000</t>
  </si>
  <si>
    <t>09 3 06 10190</t>
  </si>
  <si>
    <t>Управление реализацией муниципальной программы</t>
  </si>
  <si>
    <t>09 4 00 00000</t>
  </si>
  <si>
    <t>Обеспечение деятельности управления по физической культуре и спорту</t>
  </si>
  <si>
    <t>09 4 01 00000</t>
  </si>
  <si>
    <t>09 4 01 00190</t>
  </si>
  <si>
    <t>09 4 01 55492</t>
  </si>
  <si>
    <t>Муниципальная программа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</si>
  <si>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10 0 00 00000</t>
  </si>
  <si>
    <t>Основные мероприятия муниципальной программы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</si>
  <si>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10 1 00 00000</t>
  </si>
  <si>
    <t>Обеспечение реализации мероприятий по модернизации, техническому перевооружению и капитальному ремонту объектов топливно-энергетического комплекса муниципального образования Славянский район</t>
  </si>
  <si>
    <t>10 1 01 00000</t>
  </si>
  <si>
    <t>10 1 01 10190</t>
  </si>
  <si>
    <t>Модернизация систем теплоснабжения</t>
  </si>
  <si>
    <t>10 1 01 10740</t>
  </si>
  <si>
    <t>Строительство, реконструкция, модернизация, техническое перевооружение объектов теплоснабжения и горячего водоснабжения, переданных по концессионному соглашению</t>
  </si>
  <si>
    <t>10 1 01 10750</t>
  </si>
  <si>
    <t>Субсидии хозяйствующим субъектам в целях финансового обеспечения (возмещения) затрат на модернизацию, техническое перевооружение и капитальный ремонт объектов топливно-энергетического комплекса муниципального образования Славянский район</t>
  </si>
  <si>
    <t>10 1 01 10780</t>
  </si>
  <si>
    <t>Организация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</si>
  <si>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10 1 01 Д1070</t>
  </si>
  <si>
    <t>10 1 01 S1070</t>
  </si>
  <si>
    <t>Муниципальная программа «Экономическое развитие и инновационная экономика»</t>
  </si>
  <si>
    <t>11 0 00 00000</t>
  </si>
  <si>
    <t xml:space="preserve">Поддержка субъектов малого и среднего предпринимательства на территории муниципального образования Славянский район </t>
  </si>
  <si>
    <t>11 1 00 00000</t>
  </si>
  <si>
    <t>Обеспечение реализации мероприятий по продвижению продукции, работ, услуг в сфере малого и среднего предпринимательства</t>
  </si>
  <si>
    <t>11 1 01 00000</t>
  </si>
  <si>
    <t>Мероприятия по поддержке и развитию малого и среднего предпринимательства</t>
  </si>
  <si>
    <t>11 1 01 11040</t>
  </si>
  <si>
    <t>Формирование и продвижение экономически и инвестиционно-привлекательного образа Славянского района</t>
  </si>
  <si>
    <t>11 2 00 00000</t>
  </si>
  <si>
    <t>Развитие и координация выставочно-ярмарочной деятельности муниципального образования Славянский район, обеспечивающей продвижение его интересов на рынках товаров и услуг</t>
  </si>
  <si>
    <t>11 2 01 00000</t>
  </si>
  <si>
    <t xml:space="preserve">Повышение инвестиционной привлекательности муниципального образования </t>
  </si>
  <si>
    <t>11 2 01 10180</t>
  </si>
  <si>
    <t>11 2 01 20590</t>
  </si>
  <si>
    <t>Муниципальная программа «Молодежь Славянского района»</t>
  </si>
  <si>
    <t>12 0 00 00000</t>
  </si>
  <si>
    <t>Основные мероприятия муниципальной программы «Молодежь Славянского района»</t>
  </si>
  <si>
    <t>12 1 00 00000</t>
  </si>
  <si>
    <t>Обеспечение реализации мероприятий для детей и молодежи</t>
  </si>
  <si>
    <t>12 1 01 00000</t>
  </si>
  <si>
    <t>Организация мероприятий для детей и молодежи</t>
  </si>
  <si>
    <t>12 1 01 10460</t>
  </si>
  <si>
    <t>12 1 01 10560</t>
  </si>
  <si>
    <t>Обеспечение деятельности управления по делам молодежи и подведомственных учреждений</t>
  </si>
  <si>
    <t>12 1 02 00000</t>
  </si>
  <si>
    <t>12 1 02 00190</t>
  </si>
  <si>
    <t>12 1 02 00590</t>
  </si>
  <si>
    <t>Муниципальная программа «Развитие гражданского общества в муниципальном образовании Славянский район»</t>
  </si>
  <si>
    <t>13 0 00 00000</t>
  </si>
  <si>
    <t>О взаимодействии органов местного самоуправления и общественных объединений социальной направленности</t>
  </si>
  <si>
    <t>13 1 00 00000</t>
  </si>
  <si>
    <t>Обеспечение реализации мероприятий по взаимодействию органов местного самоуправления и общественных организаций социальной направленности</t>
  </si>
  <si>
    <t>13 1 01 00000</t>
  </si>
  <si>
    <t>Мероприятия по празднованию государственных и международных праздников, памятных дат и исторических событий России, Краснодарского края и Славянского района, юбилейных дат общественных организаций</t>
  </si>
  <si>
    <t>13 1 01 10060</t>
  </si>
  <si>
    <t>Мероприятия по поддержке социально-ориентированных некоммерческих организаций</t>
  </si>
  <si>
    <t>13 1 01 10090</t>
  </si>
  <si>
    <t>Гармонизация межнациональных отношений и профилактика экстремизма в муниципальном образовании Славянский район</t>
  </si>
  <si>
    <t>13 2 00 00000</t>
  </si>
  <si>
    <t>Обеспечение реализации мероприятий по гармонизации межнациональных отношений и профилактика экстремизма в муниципальном образовании Славянский район</t>
  </si>
  <si>
    <t>13 2 01 00000</t>
  </si>
  <si>
    <t>Мероприятия по гармонизации межнациональных отношений и профилактика экстремизма в муниципальном образовании Славянский район</t>
  </si>
  <si>
    <t>13 2 01 10820</t>
  </si>
  <si>
    <t>Развитие инициативного бюджетирования в Славянском районе</t>
  </si>
  <si>
    <t>13 3 00 00000</t>
  </si>
  <si>
    <t>Поддержка местных инициатив граждан по вопросам развития территорий</t>
  </si>
  <si>
    <t>13 3 01 00000</t>
  </si>
  <si>
    <t>Иные межбюджетные трансферты на поддержку местных инициатив по итогам краевого конкурса</t>
  </si>
  <si>
    <t>13 3 01 12950</t>
  </si>
  <si>
    <t>Межбюджетные трансферты</t>
  </si>
  <si>
    <t>Профилактика экстремизма в образовательных организациях муниципального образования Славянский район</t>
  </si>
  <si>
    <t>13 4 00 00000</t>
  </si>
  <si>
    <t>Обеспечение реализации мероприятий по профилактике экстремизма в образовательных организациях муниципального образования Славянский район</t>
  </si>
  <si>
    <t>13 4 01 00000</t>
  </si>
  <si>
    <t>Мероприятия по профилактике экстремизма в образовательных организациях муниципального образования Славянский район</t>
  </si>
  <si>
    <t>13 4 01 10550</t>
  </si>
  <si>
    <t>Основные мероприятия развития архивного дела в муниципальном образовании Славянский район"</t>
  </si>
  <si>
    <t>13 6 00 00000</t>
  </si>
  <si>
    <t>Мероприятия по улучшению материально-технического обеспечения архива</t>
  </si>
  <si>
    <t>13 6 01 00000</t>
  </si>
  <si>
    <t>Формирование и содержание муниципальных архивов</t>
  </si>
  <si>
    <t>13 6 01 10610</t>
  </si>
  <si>
    <t>Муниципальная программа «Развитие общественной инфраструктуры муниципального значения»</t>
  </si>
  <si>
    <t>15 0 00 00000</t>
  </si>
  <si>
    <t>Основные мероприятия муниципальной программы «Развитие общественной инфраструктуры муниципального значения»</t>
  </si>
  <si>
    <t>15 1 00 00000</t>
  </si>
  <si>
    <t>Строительство детского сада на 320 мест в г. Славянске-на-Кубани в границах улиц Щорса- Казачья- Проточная</t>
  </si>
  <si>
    <t>15 1 02 00000</t>
  </si>
  <si>
    <t>15 1 02 10190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</si>
  <si>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</si>
  <si>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15 1 02 S0470</t>
  </si>
  <si>
    <t>15 1 03 00000</t>
  </si>
  <si>
    <t>15 1 03 10190</t>
  </si>
  <si>
    <t>15 1 03 S0470</t>
  </si>
  <si>
    <t>Строительство тренажерного зала для физической подготовки гребцов по адресу: Россия, Краснодарский край, Славянский район, г. Славянск-на-Кубани, ул. Набережная, 28/1</t>
  </si>
  <si>
    <t>15 1 04 00000</t>
  </si>
  <si>
    <t>15 1 04 10190</t>
  </si>
  <si>
    <t>15 1 04 S0470</t>
  </si>
  <si>
    <t>Реконструкция МБОУ ООШ № 31 по адресу: ст-ца Петровская, ул. Чапаева, 48 с увеличением вместимости выделением блока начального образования на 400 мест</t>
  </si>
  <si>
    <t>15 1 05 00000</t>
  </si>
  <si>
    <t>15 1 05 10190</t>
  </si>
  <si>
    <t>15 1 05 S0470</t>
  </si>
  <si>
    <t>Строительство зала бокса в г. Славянск-на-Кубани, расположенного по адресу: Краснодарский край, Славянский район, г. Славянск-на-Кубани, ул. Пролетарская, уч. 2/2</t>
  </si>
  <si>
    <t>15 1 06 00000</t>
  </si>
  <si>
    <t>15 1 06 10190</t>
  </si>
  <si>
    <t>Cтроительство офисов врачей общей практики и фельдшерско-акушерских пунктов</t>
  </si>
  <si>
    <t>15 1 09 00000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</si>
  <si>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</si>
  <si>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15 1 09 60960</t>
  </si>
  <si>
    <t>Муниципальная программа «Развитие сети автомобильных дорог муниципального образования Славянский район»</t>
  </si>
  <si>
    <t>16 0 00 00000</t>
  </si>
  <si>
    <t>Основные мероприятия муниципальной программы «Развитие сети автомобильных дорог муниципального образования Славянский район»</t>
  </si>
  <si>
    <t>16 1 00 00000</t>
  </si>
  <si>
    <t>Капитальный ремонт автомобильных дорог общего пользования местного значения, находящийся вне границ населенных пунктов в границах муниципального района</t>
  </si>
  <si>
    <t>16 1 01 00000</t>
  </si>
  <si>
    <t>Капитальный ремонт и ремонт автомобильных дорог местного значения</t>
  </si>
  <si>
    <t>16 1 01 10150</t>
  </si>
  <si>
    <t>Капитальный ремонт и ремонт автомобильных дорог общего пользования местного значения</t>
  </si>
  <si>
    <t>16 1 01 S2440</t>
  </si>
  <si>
    <t>Основные мероприятия повышения безопасности дорожного движения муниципального образования Славянский район</t>
  </si>
  <si>
    <t>16 2 00 00000</t>
  </si>
  <si>
    <t xml:space="preserve">Мероприятия по повышению безопасности дорожного движения </t>
  </si>
  <si>
    <t>16 2 01 00000</t>
  </si>
  <si>
    <t>Строительство, ремонт и содержание автомобильных дорог</t>
  </si>
  <si>
    <t>Муниципальная программа "Информационное освещение деятельности органов местного самоуправления муниципального образования Славянский район"</t>
  </si>
  <si>
    <t>17 0 00 00000</t>
  </si>
  <si>
    <t>Основные мероприятия муниципальной программы  "Информационное освещение деятельности органов местного самоуправления муниципального образования Славянский район"</t>
  </si>
  <si>
    <t>17 1 00 00000</t>
  </si>
  <si>
    <t>Обеспечение доступа к информации о деятельности органов местного самоуправления муниципального образования Славянский район с использованием телевидения</t>
  </si>
  <si>
    <t>17 1 01 00000</t>
  </si>
  <si>
    <t xml:space="preserve">Информирование населения через средства массовой информации о деятельности органов местного самоуправления </t>
  </si>
  <si>
    <t>17 1 01 10450</t>
  </si>
  <si>
    <t>Обеспечение доступа к информации о деятельности органов местного самоуправления муниципального образования Славянский район с использованием периодических печатных изданий</t>
  </si>
  <si>
    <t>17 1 02 00000</t>
  </si>
  <si>
    <t>17 1 02 10450</t>
  </si>
  <si>
    <t>Размещение социальной рекламы на объектах наружной рекламы</t>
  </si>
  <si>
    <t>17 1 03 00000</t>
  </si>
  <si>
    <t>17 1 03 10450</t>
  </si>
  <si>
    <t>Муниципальная программа «Развитие сельского хозяйства»</t>
  </si>
  <si>
    <t>18 0 00 00000</t>
  </si>
  <si>
    <t>Развитие малых форм хозяйствования в агропромышленном комплексе муниципального образования Славянский район</t>
  </si>
  <si>
    <t>18 1 00 00000</t>
  </si>
  <si>
    <t>Финансовое обеспечение мероприятий по поддержке сельскохозяйственного производства</t>
  </si>
  <si>
    <t>18 1 01 00000</t>
  </si>
  <si>
    <t>Осуществление отдельных государственных полномочий Краснодарского края по поддержке сельскохозяйственного производства</t>
  </si>
  <si>
    <t>18 1 01 60910</t>
  </si>
  <si>
    <t>Обеспечение эпизоотического, ветеринарно-санитарного благополучия в Славянском районе</t>
  </si>
  <si>
    <t>18 2 00 00000</t>
  </si>
  <si>
    <t>Финансовое обеспечение мероприятий по эпизоотическому и ветеринарно-санитарному благополучию в МО Славянский район</t>
  </si>
  <si>
    <t>18 2 01 00000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</si>
  <si>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</si>
  <si>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18 2 01 61650</t>
  </si>
  <si>
    <t>Создание условий для развития сельскохозяйственного производства</t>
  </si>
  <si>
    <t>18 3 00 00000</t>
  </si>
  <si>
    <t>Осуществление отдельных полномочий Российской Федерации и государственных полномочий Краснодарского края</t>
  </si>
  <si>
    <t>18 3 01 00000</t>
  </si>
  <si>
    <t>18 3 01 60910</t>
  </si>
  <si>
    <t>Муниципальная программа «Жилище»</t>
  </si>
  <si>
    <t>19 0 00 00000</t>
  </si>
  <si>
    <t>Обеспечение жильем молодых семей муниципального образования Славянский район</t>
  </si>
  <si>
    <t>19 1 00 00000</t>
  </si>
  <si>
    <t>Обеспечение реализации мероприятий по обеспечению жильем молодых семей муниципального образования Славянский район</t>
  </si>
  <si>
    <t>19 1 01 00000</t>
  </si>
  <si>
    <t>Реализация мероприятий по обеспечению жильем молодых семей</t>
  </si>
  <si>
    <t>19 1 01 L4970</t>
  </si>
  <si>
    <t>Создание условий для оказания медицинской помощи населению на территории муниципального образования Славянский район</t>
  </si>
  <si>
    <t>19 2 00 00000</t>
  </si>
  <si>
    <t>Обеспечение реализации мероприятий по созданию условий для оказания медицинской помощи населению на территории муниципального образования Славянский район</t>
  </si>
  <si>
    <t>19 2 01 00000</t>
  </si>
  <si>
    <t>Компенсация расходов по оплате найма жилых помещений медицинским работникам ГБУЗ "Славянская ЦРБ" приглашенным администрацией МО Славянский район</t>
  </si>
  <si>
    <t>19 2 01 40710</t>
  </si>
  <si>
    <t>Муниципальная программа «Содержание и обустройство площадки для сбора твердых бытовых отходов в границах муниципального образования Славянский район»</t>
  </si>
  <si>
    <t>20 0 00 00000</t>
  </si>
  <si>
    <t>Основные мероприятия муниципальной программы «Содержание и обустройство площадки для сбора твердых бытовых отходов в границах муниципального образования  Славянский район»</t>
  </si>
  <si>
    <t>20 1 00 00000</t>
  </si>
  <si>
    <t xml:space="preserve">Обеспечение реализации мероприятий по содержанию и обустройству площадки для сбора твердых бытовых отходов </t>
  </si>
  <si>
    <t>20 1 01 00000</t>
  </si>
  <si>
    <t>Рекультивация земельного участка, занятого нефункционирующим полигоном складирования твердых коммунальных отходов</t>
  </si>
  <si>
    <t>20 1 01 13150</t>
  </si>
  <si>
    <t>Федеральный проект "Чистая страна"</t>
  </si>
  <si>
    <t>20 1 G1 00000</t>
  </si>
  <si>
    <t>Ликвидация несанкционированных свалок в границах городов и наиболее опасных объектов накопленного вреда окружающей среде</t>
  </si>
  <si>
    <t>20 1 G1 52420</t>
  </si>
  <si>
    <t>20 1 G1 S2420</t>
  </si>
  <si>
    <t>Муниципальная программа «Гордимся вами, земляки!»</t>
  </si>
  <si>
    <t>22 0 00 00000</t>
  </si>
  <si>
    <t>Основные мероприятия муниципальной программы «Гордимся вами, земляки!»</t>
  </si>
  <si>
    <t>22 1 00 00000</t>
  </si>
  <si>
    <t>Обеспечение реализации мероприятий праздничных дней и памятных дат</t>
  </si>
  <si>
    <t>22 1 01 00000</t>
  </si>
  <si>
    <t>Мероприятия праздничных дней и памятных дат, проводимые администрацией муниципального образования Славянский район</t>
  </si>
  <si>
    <t>22 1 01 10580</t>
  </si>
  <si>
    <t>Муниципальная программа «Обеспечение безопасности населения и территорий Славянского района»</t>
  </si>
  <si>
    <t>29 0 00 00000</t>
  </si>
  <si>
    <t>Мероприятия по предупреждению и ликвидации чрезвычайных ситуаций, стихийных бедствий и их последствий в муниципальном образовании Славянский район</t>
  </si>
  <si>
    <t>29 1 00 00000</t>
  </si>
  <si>
    <t>Обеспечение деятельности и функционирования ЕДДС муниципального образования Славянский район</t>
  </si>
  <si>
    <t>29 1 01 00000</t>
  </si>
  <si>
    <t>29 1 01 00590</t>
  </si>
  <si>
    <t>29 1 01 20590</t>
  </si>
  <si>
    <t>Обеспечение деятельности аварийно-спасательной службы муниципального образования Славянский район</t>
  </si>
  <si>
    <t>29 1 03 00000</t>
  </si>
  <si>
    <t>29 1 03 09010</t>
  </si>
  <si>
    <t>29 1 03 00590</t>
  </si>
  <si>
    <t>Обеспечение деятельности МБУ «Управление по делам ГО и ЧС» муниципального образования Славянский район</t>
  </si>
  <si>
    <t>29 1 05 00000</t>
  </si>
  <si>
    <t>29 1 05 00590</t>
  </si>
  <si>
    <t>29 1 05 20590</t>
  </si>
  <si>
    <t>Система комплексного обеспечения безопасности жизнедеятельности муниципального образования Славянский район</t>
  </si>
  <si>
    <t>29 2 00 00000</t>
  </si>
  <si>
    <t>Развитие и обеспечение функционирования системы комплексного обеспечения безопасности жизнедеятельности муниципального образования Славянский район на основе внедрения информационных технологий</t>
  </si>
  <si>
    <t>29 2 01 00000</t>
  </si>
  <si>
    <t>Организация эксплуатации, технического обслуживания и обеспечение функционирования муниципального сегмента СКОБЖ</t>
  </si>
  <si>
    <t>29 2 01 11250</t>
  </si>
  <si>
    <t>Снижение рисков и смягчение последствий чрезвычайных ситуаций природного и техногенного характера</t>
  </si>
  <si>
    <t>29 3 00 00000</t>
  </si>
  <si>
    <t>Своевременное оповещение и информирование населения об угрозе возникновения чрезвычайных ситуаций межмуниципального и регионального характера</t>
  </si>
  <si>
    <t>29 3 01 00000</t>
  </si>
  <si>
    <t>Предупреждение чрезвычайных ситуаций межмуниципального и регионального характера, стихийных бедствий, эпидемий и ликвидация их последствий</t>
  </si>
  <si>
    <t>29 3 01 10100</t>
  </si>
  <si>
    <t>Муниципальная программа «Управление муниципальными финансами»</t>
  </si>
  <si>
    <t>30 0 00 00000</t>
  </si>
  <si>
    <t>Основные мероприятия муниципальной программы «Управление муниципальными финансами»</t>
  </si>
  <si>
    <t>30 1 00 00000</t>
  </si>
  <si>
    <t>Совершенствование межбюджетных отношений в муниципальном образовании Славянский район</t>
  </si>
  <si>
    <t>30 1 01 00000</t>
  </si>
  <si>
    <t>Дотации на выравнивание бюджетной обеспеченности поселений</t>
  </si>
  <si>
    <t>30 1 01 10210</t>
  </si>
  <si>
    <t>Иные межбюджетные трансферты на поддержку мер по обеспечению сбалансированности бюджетов поселений</t>
  </si>
  <si>
    <t>30 1 01 11200</t>
  </si>
  <si>
    <t>Управление муниципальным долгом муниципального образования Славянский район</t>
  </si>
  <si>
    <t>30 1 02 00000</t>
  </si>
  <si>
    <t>Процентные платежи по муниципальному долгу муниципального образования</t>
  </si>
  <si>
    <t>30 1 02 10200</t>
  </si>
  <si>
    <t>Обслуживание государственного (муниципального) долга</t>
  </si>
  <si>
    <t>Обеспечение деятельности финансового управления администрации муниципального образования Славянский район</t>
  </si>
  <si>
    <t>30 1 03 00000</t>
  </si>
  <si>
    <t>30 1 03 00190</t>
  </si>
  <si>
    <t>30 1 03 55492</t>
  </si>
  <si>
    <t>Муниципальная программа «Разработка градостроительной документации на территории муниципального образования Славянский район»</t>
  </si>
  <si>
    <t>31 0 00 00000</t>
  </si>
  <si>
    <t>Основные мероприятия муниципальной программы «Разработка градостроительной документации на территории муниципального образования Славянский район»</t>
  </si>
  <si>
    <t>31 1 00 00000</t>
  </si>
  <si>
    <t>Обеспечение разработки градостроительной документации</t>
  </si>
  <si>
    <t>31 1 01 00000</t>
  </si>
  <si>
    <t>Мероприятия по разработке градостроительной документации</t>
  </si>
  <si>
    <t>31 1 01 11120</t>
  </si>
  <si>
    <t>Подготовка изменений в генеральные планы муниципальных образований Краснодарского края</t>
  </si>
  <si>
    <t>31 1 01 S2560</t>
  </si>
  <si>
    <t>Подготовка изменений в правила землепользования и застройки муниципальных образований Краснодарского края</t>
  </si>
  <si>
    <t>31 1 01 S2570</t>
  </si>
  <si>
    <t>Муниципальная программа "Развитие торговли в муниципальном образовании Славянский район"</t>
  </si>
  <si>
    <t>32 0 00 00000</t>
  </si>
  <si>
    <t>Основные мероприятия муниципальной программы "Развитие торговли в муниципальном образовании Славянский район"</t>
  </si>
  <si>
    <t>32 1 00 00000</t>
  </si>
  <si>
    <t>Обеспечение реализации мероприятий в сфере развития торговли</t>
  </si>
  <si>
    <t>32 1 01 00000</t>
  </si>
  <si>
    <t>Чествование руководителей потребительской сферы по итогам проведения районного мероприятия</t>
  </si>
  <si>
    <t>32 1 01 10581</t>
  </si>
  <si>
    <t>Проведение оценки рыночной стоимости права заключения договора на право размещения объектов нестационарной торговли</t>
  </si>
  <si>
    <t>32 1 01 10830</t>
  </si>
  <si>
    <t>Муниципальная программа «Развитие санаторно-курортного и туристского комплекса муниципального образования Славянский район»</t>
  </si>
  <si>
    <t>33 0 00 00000</t>
  </si>
  <si>
    <t>Основные мероприятия муниципальной программы «Развитие санаторно-курортного и туристского комплекса муниципального образования Славянский район»</t>
  </si>
  <si>
    <t>33 1 00 00000</t>
  </si>
  <si>
    <t>Обеспечение реализации мероприятий по развитию санаторно-курортного и туристского комплекса</t>
  </si>
  <si>
    <t>33 1 01 00000</t>
  </si>
  <si>
    <t>Мероприятия по развитию санаторно-курортного и туристского комплекса</t>
  </si>
  <si>
    <t>33 1 01 10510</t>
  </si>
  <si>
    <t>Обеспечение деятельности представительных органов муниципального образования</t>
  </si>
  <si>
    <t>50 0 00 00000</t>
  </si>
  <si>
    <t>Обеспечение деятельности председателя представительного органа муниципального образования</t>
  </si>
  <si>
    <t>50 1 00 00000</t>
  </si>
  <si>
    <t>50 1 00 00190</t>
  </si>
  <si>
    <t>50 1 00 55492</t>
  </si>
  <si>
    <t>Обеспечение функционирования представительных органов муниципального образования</t>
  </si>
  <si>
    <t>50 2 00 00000</t>
  </si>
  <si>
    <t>50 2 00 00190</t>
  </si>
  <si>
    <t>Обеспечение деятельности высшего должностного лица субъекта Российской Федерации и муниципального образования</t>
  </si>
  <si>
    <t>52 0 00 00000</t>
  </si>
  <si>
    <t>Высшее должностное лицо муниципального образования</t>
  </si>
  <si>
    <t>52 1 00 00000</t>
  </si>
  <si>
    <t>52 1 00 00190</t>
  </si>
  <si>
    <t>52 1 00 55492</t>
  </si>
  <si>
    <t>Обеспечение деятельности администрации муниципального образования</t>
  </si>
  <si>
    <t>53 0 00 00000</t>
  </si>
  <si>
    <t>Обеспечение функционирования администрации муниципального образования</t>
  </si>
  <si>
    <t>53 1 00 00000</t>
  </si>
  <si>
    <t>53 1 00 00190</t>
  </si>
  <si>
    <t>53 1 00 20590</t>
  </si>
  <si>
    <t>53 1 00 55492</t>
  </si>
  <si>
    <t>53 2 00 00000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</si>
  <si>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</si>
  <si>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53 2 00 51200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</si>
  <si>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</si>
  <si>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53 2 00 60870</t>
  </si>
  <si>
    <t>Финансовое обеспечение непредвиденных расходов</t>
  </si>
  <si>
    <t>53 3 00 00000</t>
  </si>
  <si>
    <t>53 3 00 20590</t>
  </si>
  <si>
    <t>Реализация муниципальных функций, связанных с муниципальным управлением</t>
  </si>
  <si>
    <t>53 4 00 00000</t>
  </si>
  <si>
    <t>Прочие обязательства муниципального образования</t>
  </si>
  <si>
    <t>53 4 00 10040</t>
  </si>
  <si>
    <t>Дополнительное материальное обеспечение к пенсии</t>
  </si>
  <si>
    <t>53 4 00 40010</t>
  </si>
  <si>
    <t>Обеспечение хозяйственного обслуживания</t>
  </si>
  <si>
    <t>53 5 00 00000</t>
  </si>
  <si>
    <t>53 5 00 00590</t>
  </si>
  <si>
    <t>53 6 00 00000</t>
  </si>
  <si>
    <t>Расходы на обеспечение проведения выборов и референдумов</t>
  </si>
  <si>
    <t>53 6 00 10590</t>
  </si>
  <si>
    <t>Исполнение судебных актов</t>
  </si>
  <si>
    <t>53 8 00 00000</t>
  </si>
  <si>
    <t>Исполнение судебных актов и мировых соглашений органами местного самоуправления</t>
  </si>
  <si>
    <t>53 8 00 09040</t>
  </si>
  <si>
    <t xml:space="preserve">Обеспечение деятельности подведомственных учреждений </t>
  </si>
  <si>
    <t>53 9 00 00000</t>
  </si>
  <si>
    <t>53 9 00 00590</t>
  </si>
  <si>
    <t>Управление имуществом муниципального образования</t>
  </si>
  <si>
    <t>54 0 00 00000</t>
  </si>
  <si>
    <t>Мероприятия в рамках управления имуществом муниципального образования</t>
  </si>
  <si>
    <t>54 1 00 00000</t>
  </si>
  <si>
    <t>54 1 00 00190</t>
  </si>
  <si>
    <t>Содержание и обслуживание казны муниципального образования</t>
  </si>
  <si>
    <t>54 1 00 10010</t>
  </si>
  <si>
    <t>Управление государственным и муниципальным имуществом, связанное с оценкой недвижимости, признанием прав и регулирование отношений государственной и муниципальной собственности</t>
  </si>
  <si>
    <t>54 1 00 10020</t>
  </si>
  <si>
    <t>54 1 00 20590</t>
  </si>
  <si>
    <t>54 1 00 55492</t>
  </si>
  <si>
    <t>Обеспечение безопасности населения</t>
  </si>
  <si>
    <t>55 0 00 00000</t>
  </si>
  <si>
    <t>Мероприятия по предупреждению и ликвидации последствий чрезвычайных ситуаций и стихийных бедствий природного и техногенного характера</t>
  </si>
  <si>
    <t>55 1 00 00000</t>
  </si>
  <si>
    <t>55 1 00 20590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</si>
  <si>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</si>
  <si>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55 1 00 60070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</si>
  <si>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</si>
  <si>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55 1 00 62600</t>
  </si>
  <si>
    <t>Пожарная безопасность поселений</t>
  </si>
  <si>
    <t>55 7 00 00000</t>
  </si>
  <si>
    <t>55 7 00 20590</t>
  </si>
  <si>
    <t>Экономическое развитие и инновационная экономика</t>
  </si>
  <si>
    <t>57 0 00 00000</t>
  </si>
  <si>
    <t>Мероприятия в области дорожного хозяйства</t>
  </si>
  <si>
    <t>57 2 00 00000</t>
  </si>
  <si>
    <t>57 2 00 20590</t>
  </si>
  <si>
    <t>Обеспечение реализации функций в области строительства, архитектуры и градостроительства</t>
  </si>
  <si>
    <t>57 4 00 00000</t>
  </si>
  <si>
    <t>57 4 00 00190</t>
  </si>
  <si>
    <t>57 4 00 55492</t>
  </si>
  <si>
    <t>57 5 00 00000</t>
  </si>
  <si>
    <t>57 5 00 00590</t>
  </si>
  <si>
    <t>Поддержка коммунального хозяйства</t>
  </si>
  <si>
    <t>60 0 00 00000</t>
  </si>
  <si>
    <t>Развитие канализации</t>
  </si>
  <si>
    <t>60 1 00 00000</t>
  </si>
  <si>
    <t>Организация водоотведения</t>
  </si>
  <si>
    <t>60 1 00 S0310</t>
  </si>
  <si>
    <t>Водоснабжение населенных пунктов</t>
  </si>
  <si>
    <t>60 2 00 00000</t>
  </si>
  <si>
    <t>60 2 00 20590</t>
  </si>
  <si>
    <t>Мероприятия в области коммунального хозяйства</t>
  </si>
  <si>
    <t>60 5 00 00000</t>
  </si>
  <si>
    <t>60 5 00 20590</t>
  </si>
  <si>
    <t>Организация благоустройства</t>
  </si>
  <si>
    <t>61 0 00 00000</t>
  </si>
  <si>
    <t>Организация сбора и вывоза бытовых отходов и мусора</t>
  </si>
  <si>
    <t>61 4 00 00000</t>
  </si>
  <si>
    <t>Мероприятия по организации деятельности по накоплению (в том числе раздельному накоплению), сбору и транспортированию твердых коммунальных отходов, в том числе по созданию и содержанию мест (площадок) накопления твердых коммунальных отходов</t>
  </si>
  <si>
    <t>61 4 00 10340</t>
  </si>
  <si>
    <t>Водоотведение сточных вод</t>
  </si>
  <si>
    <t>61 7 00 00000</t>
  </si>
  <si>
    <t>61 7 00 20590</t>
  </si>
  <si>
    <t>Обеспечение деятельности контрольно-счетной палаты Славянского района</t>
  </si>
  <si>
    <t>63 0 00 00000</t>
  </si>
  <si>
    <t>Руководитель контрольно-счетной палаты Славянского района</t>
  </si>
  <si>
    <t>63 1 00 00000</t>
  </si>
  <si>
    <t>63 1 00 00190</t>
  </si>
  <si>
    <t>Контрольно-счетная палата Славянского района</t>
  </si>
  <si>
    <t>63 2 00 00000</t>
  </si>
  <si>
    <t>63 2 00 00190</t>
  </si>
  <si>
    <t>Непрограммные направления деятельности органов местного самоуправления</t>
  </si>
  <si>
    <t>99 0 00 00000</t>
  </si>
  <si>
    <t>Непрограммные расходы</t>
  </si>
  <si>
    <t>99 9 00 00000</t>
  </si>
  <si>
    <t>Муниципальные гарантии муниципального образования Славянский район</t>
  </si>
  <si>
    <t>99 9 00 10360</t>
  </si>
  <si>
    <t>Финансовое обеспечение затрат в рамках мер по предупреждению банкротства и восстановлению платежеспособности муниципальных унитарных предприятий</t>
  </si>
  <si>
    <t>99 9 00 11190</t>
  </si>
  <si>
    <t>99 9 00 20590</t>
  </si>
  <si>
    <t>99 9 00 40440</t>
  </si>
  <si>
    <t>Средства резервного фонда администрации Краснодарского края</t>
  </si>
  <si>
    <t>99 9 00 62590</t>
  </si>
  <si>
    <t>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Краснодарского края</t>
  </si>
  <si>
    <t>99 9 00 63690</t>
  </si>
  <si>
    <t>Резервный фонд администрации Краснодарского края</t>
  </si>
  <si>
    <t>99 9 00 S2400</t>
  </si>
  <si>
    <t>Бюджетная классификация</t>
  </si>
  <si>
    <t>2025 год</t>
  </si>
  <si>
    <t>2026 год</t>
  </si>
  <si>
    <t>2027 год</t>
  </si>
  <si>
    <t>Вед</t>
  </si>
  <si>
    <t>РЗ</t>
  </si>
  <si>
    <t>ПР</t>
  </si>
  <si>
    <t>1.</t>
  </si>
  <si>
    <t>Совет муниципального образования Славянский район</t>
  </si>
  <si>
    <t>2.</t>
  </si>
  <si>
    <t>Администрация муниципального образования Славянский район</t>
  </si>
  <si>
    <t>Предоставление мер государственной поддержки детям из числа детей-сирот и детей, оставшихся без попечения родителей, и лицам из их числа</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</si>
  <si>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МО Славянский район</t>
  </si>
  <si>
    <t xml:space="preserve">Обеспечение деятельности администрации муниципального образования </t>
  </si>
  <si>
    <t>Гармонизация межнациональных отношений и укрепление единства российской нации в муниципальном образовании Славянский район</t>
  </si>
  <si>
    <t>Обеспечение реализации мероприятий по гармонизации межнациональных отношений и укреплению единства российской нации в муниципальном образовании Славянский район</t>
  </si>
  <si>
    <t>Мероприятия по гармонизации межнациональных отношений и укреплению единства российской нации в муниципальном образовании Славянский район</t>
  </si>
  <si>
    <t>Информирование населения через средства массовой информации о деятельности органов местного самоуправления</t>
  </si>
  <si>
    <t>Обеспечение деятельности подведомственных учреждений</t>
  </si>
  <si>
    <t>Управление муниципальным имуществом, связанное с оценкой недвижимости, признанием прав и регулирование отношений муниципальной собственности</t>
  </si>
  <si>
    <t>Защита населения и территории от чрезвычайных ситуации природного и техногенного характера, пожарная безопасность</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</si>
  <si>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t>
  </si>
  <si>
    <t>18 2 01 81650</t>
  </si>
  <si>
    <t>Управление государственным и муниципальным имуществом, связанное с оценкой недвижимости, признанием прав и регулирование отношений по государственной и муниципальной собственности</t>
  </si>
  <si>
    <t>Осуществление полномочия по формированию списков семей и граждан, жилые помещения которых утрачены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КК</t>
  </si>
  <si>
    <t>Муниципальная программа "Развитие образования"</t>
  </si>
  <si>
    <t>Развитие сети и инфраструктуры образовательных организаций, обеспечивающих доступ населения МО Славянский район к качественным услугам дошкольного образования детей</t>
  </si>
  <si>
    <t>Строительство детского сада на 320 мест в г.Славянске-на-Кубани в границах улиц Щорса-Казачья-Проточная</t>
  </si>
  <si>
    <t>Молодежная политика</t>
  </si>
  <si>
    <t>Развитие общего образования</t>
  </si>
  <si>
    <t>Другие вопросы в области культуры, кинематографии</t>
  </si>
  <si>
    <t>Муниципальная программа "Развитие общественной инфраструктуры муниципального значения"</t>
  </si>
  <si>
    <t>Основные мероприятия муниципальной программы "Развитие общественной инфраструктуры муниципального значения"</t>
  </si>
  <si>
    <t>Муниципальная программа "Жилище"</t>
  </si>
  <si>
    <t>05 5 01 C0820</t>
  </si>
  <si>
    <t>Физическая культура и спорт</t>
  </si>
  <si>
    <t xml:space="preserve">Физическая культура </t>
  </si>
  <si>
    <t>Строительство объектов социального и производственного комплексов, в том числе объектов общегражданского назначения, жилья, инфрастуктуры</t>
  </si>
  <si>
    <t>Средства массовой информации</t>
  </si>
  <si>
    <t>Телевидение и радиовещание</t>
  </si>
  <si>
    <t>Межбюджетные трансферты общего характера бюджетам бюджетной системы Российской Федерации</t>
  </si>
  <si>
    <t>Муниципальная программа "Развитие гражданского общества в муниципальном образовании Славянский район"</t>
  </si>
  <si>
    <t>3.</t>
  </si>
  <si>
    <t>Финансовое управление администрации муниципального образования Славянский район</t>
  </si>
  <si>
    <t>4.</t>
  </si>
  <si>
    <t>Контрольно-счетная палата муниципального образования Славянский район</t>
  </si>
  <si>
    <t>5.</t>
  </si>
  <si>
    <t>Управление архитектуры администрации муниципального образования Славянский район</t>
  </si>
  <si>
    <t>6.</t>
  </si>
  <si>
    <t>Управление по муниципальному имуществу и земельным отношениям администрации муниципального образования Славянский район</t>
  </si>
  <si>
    <t>7.</t>
  </si>
  <si>
    <t>Управление образования администрации муниципального образования Славянский район</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</si>
  <si>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t>
  </si>
  <si>
    <t xml:space="preserve">Комплексные меры по усилению борьбы с терроризмом </t>
  </si>
  <si>
    <t>02 2 02 L3042</t>
  </si>
  <si>
    <t>Муниципальная программа "Дети Кубани"</t>
  </si>
  <si>
    <t>05 1 01 S0590</t>
  </si>
  <si>
    <t xml:space="preserve"> Комплексные меры по усилению борьбы с терроризмом   
</t>
  </si>
  <si>
    <t xml:space="preserve">Развитие дошкольного образования </t>
  </si>
  <si>
    <t>Развитие современных механизмов, содержания и технологий дошкольного образования</t>
  </si>
  <si>
    <t>8.</t>
  </si>
  <si>
    <t>Управление культуры администрации муниципального образования Славянский район</t>
  </si>
  <si>
    <t>Муниципальная программа «Развитие культуры»</t>
  </si>
  <si>
    <t>08 0 00 00000</t>
  </si>
  <si>
    <t>08 5 00 00000</t>
  </si>
  <si>
    <t>08 5 01 S0640</t>
  </si>
  <si>
    <t>Реализация механизмов оценки и обеспечения качества образования  и отдельных мероприятий программы</t>
  </si>
  <si>
    <t>02 4 02 09020</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</si>
  <si>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МО Славянский район</t>
  </si>
  <si>
    <t>04 1 01 10920</t>
  </si>
  <si>
    <t>08 2 01 62980</t>
  </si>
  <si>
    <t>Обеспечение деятельности муниципальных музеев</t>
  </si>
  <si>
    <t>Обеспечение деятельности МАУ «Межпоселенческий центр методического и технического обслуживания учреждений культуры»</t>
  </si>
  <si>
    <t>9.</t>
  </si>
  <si>
    <t>Управление по физической культуре и спорту администрации муниципального образования Славянский район</t>
  </si>
  <si>
    <t xml:space="preserve">Содействие субъектам физической культуры и спорта и развитие физической культуры и массового спорта </t>
  </si>
  <si>
    <t>Муниципальная программа "Развитие физической культуры и спорта"</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</si>
  <si>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</si>
  <si>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09 2 01 60820</t>
  </si>
  <si>
    <t>10.</t>
  </si>
  <si>
    <t>Управление по делам молодежи администрации муниципального образования Славянский район</t>
  </si>
  <si>
    <t>11.</t>
  </si>
  <si>
    <t xml:space="preserve">начальник  финансового управления                                                      </t>
  </si>
  <si>
    <t xml:space="preserve">В.П. Пахарь </t>
  </si>
  <si>
    <t>05 5 01 69210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</si>
  <si>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</si>
  <si>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15 1 05 S1210</t>
  </si>
  <si>
    <t>15 1 06 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</si>
  <si>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</si>
  <si>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</si>
  <si>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</si>
  <si>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Мероприятия муниципальной программы "Доступная среда"</t>
  </si>
  <si>
    <t>бюджетов на 2025 год и плановый период 2026 и 2027 годов</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</si>
  <si>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</si>
  <si>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Муниципальная программа «Комплексные меры по усилению минимизации угроз терроризма и профилактике правонарушений в муниципальном образовании Славянский район»</t>
  </si>
  <si>
    <t>Основные мероприятия муниципальной программы  «Комплексные меры по усилению минимизации угроз терроризма и профилактике правонарушений в муниципальном образовании Славянский район»</t>
  </si>
  <si>
    <t>расходов бюджета муниципального образования Славянский район на 2025 год и плановый период 2026 и 2027 годов</t>
  </si>
  <si>
    <t>16 2 01 9Д070</t>
  </si>
  <si>
    <t>05 9 00 00000</t>
  </si>
  <si>
    <t>05 9 01 00000</t>
  </si>
  <si>
    <t>Обеспечение отдыха и оздоровления детей в муниципальном образовании Славянский район</t>
  </si>
  <si>
    <t>Мероприятия направленные на обеспечение отдыха и оздоровления детей в муниципальном образовании Славянский район</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</si>
  <si>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</si>
  <si>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05 9 01 S4940</t>
  </si>
  <si>
    <t>09 3 01 L7530</t>
  </si>
  <si>
    <t>Закупка и монтаж оборудования для создания "умных" спортивных площадок</t>
  </si>
  <si>
    <t xml:space="preserve">к решению 60 сессии Совета </t>
  </si>
  <si>
    <t>от 18.12.2024  № 3</t>
  </si>
  <si>
    <t>02 2 Ю6 00000</t>
  </si>
  <si>
    <t>02 2 Ю6 50500</t>
  </si>
  <si>
    <t>Федеральный проект "Педагоги и наставники"</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</si>
  <si>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</si>
  <si>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02 2 Ю6 51790</t>
  </si>
  <si>
    <t>02 2 Ю6 53032</t>
  </si>
  <si>
    <t>1 2 Ю6 53032</t>
  </si>
  <si>
    <t>02 3 01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</si>
  <si>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</si>
  <si>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02 3 02 10530</t>
  </si>
  <si>
    <t>05 9 01 L4940</t>
  </si>
  <si>
    <t>04 1 01 09010</t>
  </si>
  <si>
    <t>муниципального образования</t>
  </si>
  <si>
    <t>Славянский район</t>
  </si>
  <si>
    <t>Приложение  3</t>
  </si>
  <si>
    <t xml:space="preserve">                       </t>
  </si>
  <si>
    <t xml:space="preserve">   </t>
  </si>
  <si>
    <t>к решению 64 сессии Совета</t>
  </si>
  <si>
    <t>от 12.03.2025 № 1</t>
  </si>
  <si>
    <t>».</t>
  </si>
  <si>
    <t>«Приложение 5</t>
  </si>
  <si>
    <t xml:space="preserve">Информация об объеме бюджетных ассигнований </t>
  </si>
  <si>
    <t xml:space="preserve">Информация об объёме бюдженых ассигнований </t>
  </si>
  <si>
    <t>на реализацию муниципальных программ  муниципального образования</t>
  </si>
  <si>
    <t xml:space="preserve"> Славянский район  </t>
  </si>
  <si>
    <t xml:space="preserve"> на 2025 год и плановый период 2026 и 2027 годов </t>
  </si>
  <si>
    <t xml:space="preserve">тысяч рублей </t>
  </si>
  <si>
    <t>Целевая статья расходов</t>
  </si>
  <si>
    <t>Решение 60 Сессии Совета муниципального образования Славянский район от 18.12.2024 г №3 (в редакции 64 Сессии Совета муниципального образования Славянский район от 12.03.2025 года №1)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</si>
</sst>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р_._-;\-* #,##0.00_р_._-;_-* &quot;-&quot;??_р_._-;_-@_-"/>
    <numFmt numFmtId="165" formatCode="_-* #\ ##0.00_р_._-;\-* #\ ##0.00_р_._-;_-* &quot;-&quot;??_р_._-;_-@_-"/>
    <numFmt numFmtId="166" formatCode="_-* #\ ##0.0_р_._-;\-* #\ ##0.0_р_._-;_-* &quot;-&quot;??_р_._-;_-@_-"/>
    <numFmt numFmtId="167" formatCode="000"/>
    <numFmt numFmtId="168" formatCode="00"/>
    <numFmt numFmtId="169" formatCode="0000000"/>
    <numFmt numFmtId="170" formatCode="00\ 0\ 0000"/>
    <numFmt numFmtId="171" formatCode="#\ ##0.0"/>
    <numFmt numFmtId="172" formatCode="#\ ##0"/>
    <numFmt numFmtId="173" formatCode="_-* #,##0.0_р_._-;\-* #,##0.0_р_._-;_-* &quot;-&quot;??_р_._-;_-@_-"/>
    <numFmt numFmtId="174" formatCode="_-* #,##0.0_р_._-;\-* #,##0.0_р_._-;_-* &quot;-&quot;?_р_._-;_-@_-"/>
  </numFmts>
  <fonts count="13">
    <font>
      <sz val="11"/>
      <color theme="1"/>
      <name val="Calibri"/>
      <charset val="134"/>
      <scheme val="minor"/>
    </font>
    <font>
      <sz val="12"/>
      <name val="Times New Roman"/>
      <family val="1"/>
      <charset val="204"/>
    </font>
    <font>
      <sz val="12"/>
      <color rgb="FFFF0000"/>
      <name val="Times New Roman"/>
      <family val="1"/>
      <charset val="204"/>
    </font>
    <font>
      <sz val="12"/>
      <name val="Times New Roman"/>
      <family val="1"/>
      <charset val="204"/>
    </font>
    <font>
      <sz val="14"/>
      <name val="Times New Roman"/>
      <family val="1"/>
      <charset val="204"/>
    </font>
    <font>
      <b/>
      <sz val="12"/>
      <name val="Times New Roman"/>
      <family val="1"/>
      <charset val="204"/>
    </font>
    <font>
      <sz val="14"/>
      <color rgb="FFFF0000"/>
      <name val="Times New Roman"/>
      <family val="1"/>
      <charset val="204"/>
    </font>
    <font>
      <sz val="11"/>
      <name val="Calibri"/>
      <family val="2"/>
      <charset val="204"/>
      <scheme val="minor"/>
    </font>
    <font>
      <b/>
      <sz val="14"/>
      <name val="Times New Roman"/>
      <family val="1"/>
      <charset val="204"/>
    </font>
    <font>
      <sz val="14"/>
      <color theme="1"/>
      <name val="Times New Roman"/>
      <family val="1"/>
      <charset val="204"/>
    </font>
    <font>
      <sz val="10"/>
      <name val="Arial"/>
      <family val="2"/>
      <charset val="204"/>
    </font>
    <font>
      <sz val="11"/>
      <color theme="1"/>
      <name val="Calibri"/>
      <family val="2"/>
      <charset val="204"/>
      <scheme val="minor"/>
    </font>
    <font>
      <sz val="12"/>
      <name val="Times New Roman"/>
      <family val="1"/>
      <charset val="204"/>
    </font>
  </fonts>
  <fills count="5">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165" fontId="11" fillId="0" borderId="0" applyFont="0" applyFill="0" applyBorder="0" applyAlignment="0" applyProtection="0"/>
    <xf numFmtId="0" fontId="10" fillId="0" borderId="0"/>
    <xf numFmtId="0" fontId="10" fillId="0" borderId="0"/>
  </cellStyleXfs>
  <cellXfs count="232">
    <xf numFmtId="0" fontId="0" fillId="0" borderId="0" xfId="0"/>
    <xf numFmtId="0" fontId="1" fillId="2" borderId="0" xfId="3" applyFont="1" applyFill="1" applyBorder="1"/>
    <xf numFmtId="0" fontId="2" fillId="0" borderId="0" xfId="3" applyFont="1" applyFill="1" applyBorder="1"/>
    <xf numFmtId="0" fontId="1" fillId="3" borderId="0" xfId="3" applyFont="1" applyFill="1" applyBorder="1"/>
    <xf numFmtId="0" fontId="3" fillId="0" borderId="0" xfId="3" applyFont="1" applyFill="1" applyBorder="1"/>
    <xf numFmtId="0" fontId="4" fillId="0" borderId="0" xfId="0" applyFont="1" applyFill="1" applyBorder="1"/>
    <xf numFmtId="0" fontId="1" fillId="0" borderId="0" xfId="3" applyFont="1" applyFill="1" applyBorder="1"/>
    <xf numFmtId="165" fontId="1" fillId="0" borderId="0" xfId="1" applyFont="1" applyFill="1" applyBorder="1"/>
    <xf numFmtId="2" fontId="1" fillId="0" borderId="0" xfId="3" applyNumberFormat="1" applyFont="1" applyFill="1" applyBorder="1" applyAlignment="1">
      <alignment vertical="center"/>
    </xf>
    <xf numFmtId="2" fontId="1" fillId="0" borderId="0" xfId="3" applyNumberFormat="1" applyFont="1" applyFill="1" applyBorder="1" applyAlignment="1">
      <alignment horizontal="right"/>
    </xf>
    <xf numFmtId="0" fontId="1" fillId="0" borderId="0" xfId="3" applyFont="1" applyFill="1" applyBorder="1" applyProtection="1">
      <protection hidden="1"/>
    </xf>
    <xf numFmtId="0" fontId="4" fillId="0" borderId="0" xfId="3" applyFont="1" applyFill="1" applyBorder="1" applyAlignment="1" applyProtection="1">
      <protection hidden="1"/>
    </xf>
    <xf numFmtId="0" fontId="4" fillId="0" borderId="0" xfId="3" applyFont="1" applyFill="1" applyBorder="1" applyAlignment="1" applyProtection="1">
      <alignment horizontal="center"/>
      <protection hidden="1"/>
    </xf>
    <xf numFmtId="165" fontId="4" fillId="0" borderId="0" xfId="1" applyFont="1" applyFill="1" applyBorder="1" applyAlignment="1" applyProtection="1">
      <alignment horizontal="center"/>
      <protection hidden="1"/>
    </xf>
    <xf numFmtId="0" fontId="1" fillId="0" borderId="0" xfId="3" applyNumberFormat="1" applyFont="1" applyFill="1" applyBorder="1" applyAlignment="1" applyProtection="1">
      <protection hidden="1"/>
    </xf>
    <xf numFmtId="0" fontId="1" fillId="0" borderId="1" xfId="3" applyNumberFormat="1" applyFont="1" applyFill="1" applyBorder="1" applyAlignment="1" applyProtection="1">
      <alignment horizontal="center" vertical="center"/>
      <protection hidden="1"/>
    </xf>
    <xf numFmtId="0" fontId="1" fillId="0" borderId="1" xfId="3" applyNumberFormat="1" applyFont="1" applyFill="1" applyBorder="1" applyAlignment="1" applyProtection="1">
      <alignment horizontal="center" vertical="center" wrapText="1"/>
      <protection hidden="1"/>
    </xf>
    <xf numFmtId="0" fontId="1" fillId="0" borderId="1" xfId="1" applyNumberFormat="1" applyFont="1" applyFill="1" applyBorder="1" applyAlignment="1" applyProtection="1">
      <alignment horizontal="center" vertical="center"/>
      <protection hidden="1"/>
    </xf>
    <xf numFmtId="0" fontId="5" fillId="0" borderId="1" xfId="3" applyNumberFormat="1" applyFont="1" applyFill="1" applyBorder="1" applyAlignment="1" applyProtection="1">
      <alignment horizontal="center"/>
      <protection hidden="1"/>
    </xf>
    <xf numFmtId="0" fontId="5" fillId="0" borderId="1" xfId="3" applyNumberFormat="1" applyFont="1" applyFill="1" applyBorder="1" applyAlignment="1" applyProtection="1">
      <alignment horizontal="justify" vertical="center" wrapText="1"/>
      <protection hidden="1"/>
    </xf>
    <xf numFmtId="0"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vertical="center" wrapText="1"/>
      <protection hidden="1"/>
    </xf>
    <xf numFmtId="167" fontId="5" fillId="0" borderId="1" xfId="3" applyNumberFormat="1" applyFont="1" applyFill="1" applyBorder="1" applyAlignment="1" applyProtection="1">
      <alignment horizontal="center" vertical="center" wrapText="1"/>
      <protection hidden="1"/>
    </xf>
    <xf numFmtId="168" fontId="5" fillId="0" borderId="1" xfId="3" applyNumberFormat="1" applyFont="1" applyFill="1" applyBorder="1" applyAlignment="1" applyProtection="1">
      <alignment horizontal="center" vertical="center"/>
      <protection hidden="1"/>
    </xf>
    <xf numFmtId="169"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horizontal="center" vertical="center"/>
      <protection hidden="1"/>
    </xf>
    <xf numFmtId="166" fontId="5"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protection hidden="1"/>
    </xf>
    <xf numFmtId="167" fontId="1" fillId="0" borderId="1" xfId="3" applyNumberFormat="1" applyFont="1" applyFill="1" applyBorder="1" applyAlignment="1" applyProtection="1">
      <alignment horizontal="justify" vertical="center" wrapText="1"/>
      <protection hidden="1"/>
    </xf>
    <xf numFmtId="167" fontId="1"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protection hidden="1"/>
    </xf>
    <xf numFmtId="169" fontId="1" fillId="0" borderId="1" xfId="3" applyNumberFormat="1" applyFont="1" applyFill="1" applyBorder="1" applyAlignment="1" applyProtection="1">
      <alignment horizontal="center" vertical="center"/>
      <protection hidden="1"/>
    </xf>
    <xf numFmtId="167"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alignment horizontal="center"/>
      <protection hidden="1"/>
    </xf>
    <xf numFmtId="167" fontId="5" fillId="0" borderId="1" xfId="3" applyNumberFormat="1" applyFont="1" applyFill="1" applyBorder="1" applyAlignment="1" applyProtection="1">
      <alignment horizontal="justify" vertical="center" wrapText="1"/>
      <protection hidden="1"/>
    </xf>
    <xf numFmtId="0" fontId="1" fillId="0" borderId="1" xfId="3"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0" xfId="3" applyNumberFormat="1" applyFont="1" applyFill="1" applyBorder="1"/>
    <xf numFmtId="0" fontId="4" fillId="0" borderId="0" xfId="0" applyFont="1" applyFill="1" applyBorder="1" applyAlignment="1"/>
    <xf numFmtId="165" fontId="1" fillId="0" borderId="0" xfId="1" applyFont="1" applyFill="1" applyBorder="1" applyAlignment="1">
      <alignment horizontal="right"/>
    </xf>
    <xf numFmtId="2" fontId="1" fillId="0" borderId="0" xfId="3" applyNumberFormat="1" applyFont="1" applyFill="1" applyBorder="1" applyAlignment="1">
      <alignment vertical="top"/>
    </xf>
    <xf numFmtId="2" fontId="1" fillId="0" borderId="0" xfId="3" applyNumberFormat="1" applyFont="1" applyFill="1" applyBorder="1" applyAlignment="1">
      <alignment horizontal="right" vertical="top"/>
    </xf>
    <xf numFmtId="0" fontId="1" fillId="0" borderId="0" xfId="3" applyFont="1" applyFill="1" applyBorder="1" applyAlignment="1">
      <alignment vertical="top"/>
    </xf>
    <xf numFmtId="165" fontId="1" fillId="0" borderId="0" xfId="1" applyFont="1" applyFill="1" applyBorder="1" applyAlignment="1">
      <alignment vertical="center"/>
    </xf>
    <xf numFmtId="0" fontId="1" fillId="0" borderId="1" xfId="3" applyFont="1" applyFill="1" applyBorder="1" applyAlignment="1"/>
    <xf numFmtId="2" fontId="2" fillId="0" borderId="0" xfId="3" applyNumberFormat="1" applyFont="1" applyFill="1" applyBorder="1" applyAlignment="1">
      <alignment horizontal="right"/>
    </xf>
    <xf numFmtId="170"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lignment horizontal="right" vertical="center"/>
    </xf>
    <xf numFmtId="0" fontId="3" fillId="0" borderId="1" xfId="3" applyNumberFormat="1" applyFont="1" applyFill="1" applyBorder="1" applyAlignment="1" applyProtection="1">
      <protection hidden="1"/>
    </xf>
    <xf numFmtId="167" fontId="3" fillId="0" borderId="1" xfId="3" applyNumberFormat="1" applyFont="1" applyFill="1" applyBorder="1" applyAlignment="1" applyProtection="1">
      <alignment horizontal="justify" vertical="center" wrapText="1"/>
      <protection hidden="1"/>
    </xf>
    <xf numFmtId="167" fontId="3" fillId="0" borderId="1" xfId="3" applyNumberFormat="1" applyFont="1" applyFill="1" applyBorder="1" applyAlignment="1" applyProtection="1">
      <alignment horizontal="center" vertical="center" wrapText="1"/>
      <protection hidden="1"/>
    </xf>
    <xf numFmtId="168" fontId="3" fillId="0" borderId="1" xfId="3" applyNumberFormat="1" applyFont="1" applyFill="1" applyBorder="1" applyAlignment="1" applyProtection="1">
      <alignment horizontal="center" vertical="center"/>
      <protection hidden="1"/>
    </xf>
    <xf numFmtId="169" fontId="3" fillId="0" borderId="1" xfId="3" applyNumberFormat="1" applyFont="1" applyFill="1" applyBorder="1" applyAlignment="1" applyProtection="1">
      <alignment horizontal="center" vertical="center"/>
      <protection hidden="1"/>
    </xf>
    <xf numFmtId="167" fontId="3" fillId="0" borderId="1" xfId="3" applyNumberFormat="1" applyFont="1" applyFill="1" applyBorder="1" applyAlignment="1" applyProtection="1">
      <alignment horizontal="center" vertical="center"/>
      <protection hidden="1"/>
    </xf>
    <xf numFmtId="166" fontId="3" fillId="0" borderId="1" xfId="1" applyNumberFormat="1" applyFont="1" applyFill="1" applyBorder="1" applyAlignment="1" applyProtection="1">
      <alignment horizontal="right" vertical="center"/>
      <protection hidden="1"/>
    </xf>
    <xf numFmtId="2" fontId="3" fillId="0" borderId="0" xfId="3" applyNumberFormat="1" applyFont="1" applyFill="1" applyBorder="1" applyAlignment="1">
      <alignment vertical="center"/>
    </xf>
    <xf numFmtId="167" fontId="1" fillId="0" borderId="1" xfId="3" applyNumberFormat="1" applyFont="1" applyFill="1" applyBorder="1" applyAlignment="1" applyProtection="1">
      <alignment horizontal="left" vertical="center" wrapText="1"/>
      <protection hidden="1"/>
    </xf>
    <xf numFmtId="2" fontId="1" fillId="0" borderId="0" xfId="1" applyNumberFormat="1" applyFont="1" applyFill="1" applyBorder="1" applyAlignment="1" applyProtection="1">
      <alignment horizontal="right" vertical="center"/>
      <protection hidden="1"/>
    </xf>
    <xf numFmtId="166" fontId="1" fillId="0" borderId="0" xfId="1" applyNumberFormat="1" applyFont="1" applyFill="1" applyBorder="1" applyAlignment="1" applyProtection="1">
      <alignment horizontal="right" vertical="center"/>
      <protection hidden="1"/>
    </xf>
    <xf numFmtId="165" fontId="1" fillId="0" borderId="3" xfId="1" applyFont="1" applyFill="1" applyBorder="1" applyAlignment="1" applyProtection="1">
      <alignment horizontal="right" vertical="center"/>
      <protection hidden="1"/>
    </xf>
    <xf numFmtId="2" fontId="1" fillId="0" borderId="0" xfId="3" applyNumberFormat="1" applyFont="1" applyFill="1" applyBorder="1" applyAlignment="1"/>
    <xf numFmtId="0" fontId="1" fillId="0" borderId="0" xfId="3" applyFont="1" applyFill="1" applyBorder="1" applyAlignment="1"/>
    <xf numFmtId="49" fontId="1" fillId="0" borderId="1" xfId="3" applyNumberFormat="1" applyFont="1" applyFill="1" applyBorder="1" applyAlignment="1" applyProtection="1">
      <alignment horizontal="justify" vertical="center" wrapText="1"/>
      <protection hidden="1"/>
    </xf>
    <xf numFmtId="165" fontId="1" fillId="0" borderId="1" xfId="1" applyFont="1" applyFill="1" applyBorder="1" applyAlignment="1" applyProtection="1">
      <alignment horizontal="right" vertical="center"/>
      <protection hidden="1"/>
    </xf>
    <xf numFmtId="167" fontId="1" fillId="0" borderId="1" xfId="3" applyNumberFormat="1" applyFont="1" applyFill="1" applyBorder="1" applyAlignment="1" applyProtection="1">
      <alignment horizontal="justify" vertical="top" wrapText="1"/>
      <protection hidden="1"/>
    </xf>
    <xf numFmtId="165" fontId="1" fillId="0" borderId="0" xfId="1" applyFont="1" applyFill="1" applyBorder="1" applyAlignment="1"/>
    <xf numFmtId="2" fontId="1" fillId="0" borderId="1" xfId="1" applyNumberFormat="1" applyFont="1" applyFill="1" applyBorder="1" applyAlignment="1" applyProtection="1">
      <alignment horizontal="right" vertical="center"/>
      <protection hidden="1"/>
    </xf>
    <xf numFmtId="0" fontId="1" fillId="0" borderId="1" xfId="2" applyNumberFormat="1" applyFont="1" applyFill="1" applyBorder="1" applyAlignment="1" applyProtection="1">
      <alignment horizontal="justify" vertical="center" wrapText="1"/>
      <protection hidden="1"/>
    </xf>
    <xf numFmtId="0" fontId="1" fillId="0" borderId="1" xfId="2" applyNumberFormat="1" applyFont="1" applyFill="1" applyBorder="1" applyAlignment="1" applyProtection="1">
      <alignment horizontal="left" vertical="top" wrapText="1"/>
      <protection hidden="1"/>
    </xf>
    <xf numFmtId="0" fontId="5" fillId="0" borderId="1" xfId="3" applyNumberFormat="1" applyFont="1" applyFill="1" applyBorder="1" applyAlignment="1" applyProtection="1">
      <protection hidden="1"/>
    </xf>
    <xf numFmtId="0" fontId="5" fillId="0" borderId="0" xfId="3" applyNumberFormat="1" applyFont="1" applyFill="1" applyBorder="1" applyAlignment="1" applyProtection="1">
      <protection hidden="1"/>
    </xf>
    <xf numFmtId="167" fontId="5" fillId="0" borderId="0" xfId="3" applyNumberFormat="1" applyFont="1" applyFill="1" applyBorder="1" applyAlignment="1" applyProtection="1">
      <alignment horizontal="justify" vertical="center" wrapText="1"/>
      <protection hidden="1"/>
    </xf>
    <xf numFmtId="167" fontId="1" fillId="0" borderId="0" xfId="3" applyNumberFormat="1" applyFont="1" applyFill="1" applyBorder="1" applyAlignment="1" applyProtection="1">
      <alignment horizontal="center" vertical="center" wrapText="1"/>
      <protection hidden="1"/>
    </xf>
    <xf numFmtId="168" fontId="1" fillId="0" borderId="0" xfId="3" applyNumberFormat="1" applyFont="1" applyFill="1" applyBorder="1" applyAlignment="1" applyProtection="1">
      <alignment horizontal="center" vertical="center"/>
      <protection hidden="1"/>
    </xf>
    <xf numFmtId="169" fontId="1" fillId="0" borderId="0" xfId="3" applyNumberFormat="1" applyFont="1" applyFill="1" applyBorder="1" applyAlignment="1" applyProtection="1">
      <alignment horizontal="center" vertical="center"/>
      <protection hidden="1"/>
    </xf>
    <xf numFmtId="167" fontId="1" fillId="0" borderId="0" xfId="3" applyNumberFormat="1" applyFont="1" applyFill="1" applyBorder="1" applyAlignment="1" applyProtection="1">
      <alignment horizontal="center" vertical="center"/>
      <protection hidden="1"/>
    </xf>
    <xf numFmtId="165" fontId="4" fillId="0" borderId="0" xfId="1" applyFont="1" applyFill="1" applyBorder="1" applyAlignment="1" applyProtection="1">
      <alignment horizontal="right" vertical="center" wrapText="1"/>
      <protection hidden="1"/>
    </xf>
    <xf numFmtId="171" fontId="4" fillId="0" borderId="0" xfId="3" applyNumberFormat="1" applyFont="1" applyFill="1" applyBorder="1" applyAlignment="1" applyProtection="1">
      <alignment horizontal="right" vertical="center" wrapText="1"/>
      <protection hidden="1"/>
    </xf>
    <xf numFmtId="0" fontId="4" fillId="0" borderId="0" xfId="0" applyFont="1" applyFill="1"/>
    <xf numFmtId="0" fontId="4" fillId="0" borderId="0" xfId="0" applyFont="1" applyFill="1" applyAlignment="1">
      <alignment wrapText="1"/>
    </xf>
    <xf numFmtId="0" fontId="7" fillId="0" borderId="0" xfId="0" applyFont="1" applyFill="1"/>
    <xf numFmtId="0" fontId="7" fillId="0" borderId="0" xfId="0" applyFont="1" applyFill="1" applyAlignment="1"/>
    <xf numFmtId="171" fontId="4" fillId="0" borderId="0" xfId="0" applyNumberFormat="1" applyFont="1" applyFill="1" applyBorder="1"/>
    <xf numFmtId="2" fontId="4" fillId="0" borderId="0" xfId="0" applyNumberFormat="1" applyFont="1" applyFill="1" applyBorder="1" applyAlignment="1">
      <alignment vertical="center"/>
    </xf>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2" fontId="0" fillId="0" borderId="0" xfId="0" applyNumberFormat="1" applyFill="1" applyAlignment="1">
      <alignment vertical="center"/>
    </xf>
    <xf numFmtId="2" fontId="0" fillId="0" borderId="0" xfId="0" applyNumberFormat="1" applyFill="1" applyAlignment="1">
      <alignment horizontal="right"/>
    </xf>
    <xf numFmtId="0" fontId="0" fillId="0" borderId="0" xfId="0" applyFill="1"/>
    <xf numFmtId="0" fontId="4" fillId="0" borderId="0" xfId="0" applyFont="1" applyFill="1" applyAlignment="1">
      <alignment horizontal="right"/>
    </xf>
    <xf numFmtId="0" fontId="4" fillId="0" borderId="0" xfId="0" applyFont="1" applyFill="1" applyAlignment="1">
      <alignment horizontal="right" wrapText="1"/>
    </xf>
    <xf numFmtId="0" fontId="1" fillId="0" borderId="0" xfId="3" applyFont="1" applyFill="1" applyBorder="1" applyAlignment="1">
      <alignment horizontal="center" vertical="center"/>
    </xf>
    <xf numFmtId="171" fontId="1" fillId="0" borderId="0" xfId="3" applyNumberFormat="1" applyFont="1" applyFill="1" applyBorder="1" applyAlignment="1">
      <alignment horizontal="right"/>
    </xf>
    <xf numFmtId="0" fontId="1" fillId="0" borderId="0" xfId="3" applyFont="1" applyFill="1" applyBorder="1" applyAlignment="1">
      <alignment horizontal="right"/>
    </xf>
    <xf numFmtId="0" fontId="6" fillId="0" borderId="0" xfId="3" applyFont="1" applyFill="1" applyBorder="1" applyAlignment="1" applyProtection="1">
      <protection hidden="1"/>
    </xf>
    <xf numFmtId="0" fontId="4" fillId="0" borderId="0" xfId="3" applyFont="1" applyFill="1" applyBorder="1" applyAlignment="1" applyProtection="1">
      <alignment horizontal="right"/>
      <protection hidden="1"/>
    </xf>
    <xf numFmtId="171" fontId="1" fillId="0" borderId="0" xfId="3" applyNumberFormat="1" applyFont="1" applyFill="1" applyBorder="1" applyAlignment="1">
      <alignment horizontal="right" vertical="center"/>
    </xf>
    <xf numFmtId="171" fontId="1" fillId="0" borderId="0" xfId="3" applyNumberFormat="1" applyFont="1" applyFill="1" applyBorder="1" applyAlignment="1" applyProtection="1">
      <alignment horizontal="right"/>
      <protection hidden="1"/>
    </xf>
    <xf numFmtId="0" fontId="1" fillId="0" borderId="1" xfId="0" applyFont="1" applyFill="1" applyBorder="1" applyAlignment="1">
      <alignment horizontal="center" vertical="center" wrapText="1"/>
    </xf>
    <xf numFmtId="0" fontId="5" fillId="0" borderId="1" xfId="3" applyNumberFormat="1" applyFont="1" applyFill="1" applyBorder="1" applyAlignment="1" applyProtection="1">
      <alignment horizontal="left" vertical="center" wrapText="1"/>
      <protection hidden="1"/>
    </xf>
    <xf numFmtId="166" fontId="5" fillId="0" borderId="1" xfId="1" applyNumberFormat="1" applyFont="1" applyFill="1" applyBorder="1" applyAlignment="1">
      <alignment horizontal="center" vertical="center"/>
    </xf>
    <xf numFmtId="0" fontId="5" fillId="0" borderId="1" xfId="3" applyNumberFormat="1" applyFont="1" applyFill="1" applyBorder="1" applyAlignment="1" applyProtection="1">
      <alignment horizontal="center" vertical="center" wrapText="1"/>
      <protection hidden="1"/>
    </xf>
    <xf numFmtId="169" fontId="5" fillId="0" borderId="1" xfId="3" applyNumberFormat="1" applyFont="1" applyFill="1" applyBorder="1" applyAlignment="1" applyProtection="1">
      <alignment horizontal="center" vertical="center" wrapText="1"/>
      <protection hidden="1"/>
    </xf>
    <xf numFmtId="166" fontId="5" fillId="0" borderId="1" xfId="1" applyNumberFormat="1" applyFont="1" applyFill="1" applyBorder="1" applyAlignment="1" applyProtection="1">
      <alignment horizontal="center" vertical="center" wrapText="1"/>
      <protection hidden="1"/>
    </xf>
    <xf numFmtId="169" fontId="1" fillId="0" borderId="1" xfId="3" applyNumberFormat="1" applyFont="1" applyFill="1" applyBorder="1" applyAlignment="1" applyProtection="1">
      <alignment horizontal="center" vertical="center" wrapText="1"/>
      <protection hidden="1"/>
    </xf>
    <xf numFmtId="166" fontId="1" fillId="0" borderId="1" xfId="1" applyNumberFormat="1" applyFont="1" applyFill="1" applyBorder="1" applyAlignment="1" applyProtection="1">
      <alignment horizontal="center" vertical="center" wrapText="1"/>
      <protection hidden="1"/>
    </xf>
    <xf numFmtId="169" fontId="3" fillId="0" borderId="1" xfId="3" applyNumberFormat="1" applyFont="1" applyFill="1" applyBorder="1" applyAlignment="1" applyProtection="1">
      <alignment horizontal="center" vertical="center" wrapText="1"/>
      <protection hidden="1"/>
    </xf>
    <xf numFmtId="0" fontId="1" fillId="0" borderId="1" xfId="3"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5" fillId="0" borderId="1" xfId="3" applyFont="1" applyFill="1" applyBorder="1" applyAlignment="1">
      <alignment horizontal="justify" vertical="center" wrapText="1"/>
    </xf>
    <xf numFmtId="168" fontId="5"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wrapText="1"/>
      <protection hidden="1"/>
    </xf>
    <xf numFmtId="170" fontId="1" fillId="0" borderId="1" xfId="3" applyNumberFormat="1" applyFont="1" applyFill="1" applyBorder="1" applyAlignment="1" applyProtection="1">
      <alignment horizontal="center" vertical="center" wrapText="1"/>
      <protection hidden="1"/>
    </xf>
    <xf numFmtId="170" fontId="5" fillId="0" borderId="1" xfId="3" applyNumberFormat="1" applyFont="1" applyFill="1" applyBorder="1" applyAlignment="1" applyProtection="1">
      <alignment horizontal="center" vertical="center" wrapText="1"/>
      <protection hidden="1"/>
    </xf>
    <xf numFmtId="0" fontId="5" fillId="0" borderId="1" xfId="3" applyFont="1" applyFill="1" applyBorder="1" applyAlignment="1">
      <alignment horizontal="left" vertical="center" wrapText="1"/>
    </xf>
    <xf numFmtId="49" fontId="5" fillId="0" borderId="1" xfId="3" applyNumberFormat="1" applyFont="1" applyFill="1" applyBorder="1" applyAlignment="1" applyProtection="1">
      <alignment horizontal="justify" vertical="center" wrapText="1"/>
      <protection hidden="1"/>
    </xf>
    <xf numFmtId="0" fontId="1" fillId="0" borderId="0" xfId="3" applyNumberFormat="1" applyFont="1" applyFill="1" applyBorder="1" applyAlignment="1" applyProtection="1">
      <alignment horizontal="center" vertical="center" wrapText="1"/>
      <protection hidden="1"/>
    </xf>
    <xf numFmtId="0" fontId="4" fillId="0" borderId="0" xfId="3" applyFont="1" applyFill="1" applyBorder="1" applyAlignment="1">
      <alignment horizontal="right"/>
    </xf>
    <xf numFmtId="171" fontId="1" fillId="0" borderId="0" xfId="3" applyNumberFormat="1" applyFont="1" applyFill="1" applyBorder="1" applyAlignment="1" applyProtection="1">
      <alignment horizontal="right" vertical="center"/>
      <protection hidden="1"/>
    </xf>
    <xf numFmtId="0" fontId="4" fillId="0" borderId="0" xfId="0" applyFont="1"/>
    <xf numFmtId="0" fontId="4" fillId="0" borderId="0" xfId="0" applyFont="1" applyAlignment="1">
      <alignment wrapText="1"/>
    </xf>
    <xf numFmtId="0" fontId="7" fillId="0" borderId="0" xfId="0" applyFont="1"/>
    <xf numFmtId="0" fontId="7" fillId="0" borderId="0" xfId="0" applyFont="1" applyAlignment="1"/>
    <xf numFmtId="0" fontId="8" fillId="0" borderId="0" xfId="0" applyFont="1" applyFill="1" applyBorder="1"/>
    <xf numFmtId="0" fontId="8" fillId="0" borderId="0" xfId="0" applyFont="1" applyFill="1"/>
    <xf numFmtId="49" fontId="4" fillId="0" borderId="0" xfId="0" applyNumberFormat="1" applyFont="1" applyFill="1" applyBorder="1"/>
    <xf numFmtId="0" fontId="4" fillId="0" borderId="0" xfId="0" applyFont="1" applyFill="1" applyBorder="1" applyAlignment="1">
      <alignment horizontal="center"/>
    </xf>
    <xf numFmtId="171" fontId="1" fillId="0" borderId="0" xfId="0" applyNumberFormat="1" applyFont="1" applyFill="1" applyBorder="1" applyAlignment="1">
      <alignment horizontal="right"/>
    </xf>
    <xf numFmtId="0" fontId="4" fillId="0" borderId="1" xfId="0" applyFont="1" applyFill="1" applyBorder="1" applyAlignment="1">
      <alignment horizontal="center" vertical="center"/>
    </xf>
    <xf numFmtId="0" fontId="1" fillId="0" borderId="1" xfId="0" applyFont="1" applyFill="1" applyBorder="1" applyAlignment="1">
      <alignment horizontal="center" wrapText="1"/>
    </xf>
    <xf numFmtId="17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166" fontId="5" fillId="0" borderId="1" xfId="1" applyNumberFormat="1" applyFont="1" applyFill="1" applyBorder="1" applyAlignment="1">
      <alignment vertical="center"/>
    </xf>
    <xf numFmtId="166" fontId="1" fillId="0" borderId="1" xfId="1" applyNumberFormat="1" applyFont="1" applyFill="1" applyBorder="1" applyAlignment="1">
      <alignment vertical="center"/>
    </xf>
    <xf numFmtId="166" fontId="8" fillId="0" borderId="1" xfId="1" applyNumberFormat="1" applyFont="1" applyFill="1" applyBorder="1" applyAlignment="1"/>
    <xf numFmtId="4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168" fontId="5" fillId="0" borderId="1"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167" fontId="1" fillId="0" borderId="4" xfId="3" applyNumberFormat="1" applyFont="1" applyFill="1" applyBorder="1" applyAlignment="1" applyProtection="1">
      <alignment horizontal="justify" vertical="center" wrapText="1"/>
      <protection hidden="1"/>
    </xf>
    <xf numFmtId="168" fontId="1" fillId="0" borderId="4" xfId="0" applyNumberFormat="1" applyFont="1" applyFill="1" applyBorder="1" applyAlignment="1">
      <alignment horizontal="center" vertical="center"/>
    </xf>
    <xf numFmtId="166" fontId="1" fillId="0" borderId="4" xfId="1" applyNumberFormat="1" applyFont="1" applyFill="1" applyBorder="1" applyAlignment="1">
      <alignment horizontal="right" vertical="center"/>
    </xf>
    <xf numFmtId="49" fontId="1" fillId="0" borderId="1" xfId="0" applyNumberFormat="1" applyFont="1" applyFill="1" applyBorder="1" applyAlignment="1">
      <alignment horizontal="center" vertical="center"/>
    </xf>
    <xf numFmtId="168"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justify" vertical="center" wrapText="1"/>
    </xf>
    <xf numFmtId="168" fontId="1" fillId="0" borderId="5" xfId="0" applyNumberFormat="1" applyFont="1" applyFill="1" applyBorder="1" applyAlignment="1">
      <alignment horizontal="center" vertical="center"/>
    </xf>
    <xf numFmtId="166" fontId="1" fillId="0" borderId="5" xfId="1" applyNumberFormat="1" applyFont="1" applyFill="1" applyBorder="1" applyAlignment="1">
      <alignment horizontal="right" vertical="center"/>
    </xf>
    <xf numFmtId="168" fontId="5" fillId="4" borderId="5" xfId="0" applyNumberFormat="1" applyFont="1" applyFill="1" applyBorder="1" applyAlignment="1">
      <alignment horizontal="center" vertical="center"/>
    </xf>
    <xf numFmtId="166" fontId="5" fillId="0" borderId="5" xfId="1" applyNumberFormat="1" applyFont="1" applyFill="1" applyBorder="1" applyAlignment="1">
      <alignment horizontal="right" vertical="center"/>
    </xf>
    <xf numFmtId="168" fontId="1" fillId="4" borderId="5" xfId="0" applyNumberFormat="1" applyFont="1" applyFill="1" applyBorder="1" applyAlignment="1">
      <alignment horizontal="center" vertical="center"/>
    </xf>
    <xf numFmtId="166" fontId="5" fillId="0" borderId="1" xfId="1" applyNumberFormat="1" applyFont="1" applyFill="1" applyBorder="1" applyAlignment="1">
      <alignment horizontal="right" vertical="center"/>
    </xf>
    <xf numFmtId="0" fontId="1" fillId="0" borderId="4" xfId="0" applyFont="1" applyFill="1" applyBorder="1" applyAlignment="1">
      <alignment horizontal="justify" vertical="center" wrapText="1"/>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1" fillId="0" borderId="6" xfId="0" applyFont="1" applyFill="1" applyBorder="1" applyAlignment="1">
      <alignment horizontal="justify" vertical="center" wrapText="1"/>
    </xf>
    <xf numFmtId="168" fontId="1" fillId="0" borderId="6" xfId="0" applyNumberFormat="1" applyFont="1" applyFill="1" applyBorder="1" applyAlignment="1">
      <alignment horizontal="center" vertical="center"/>
    </xf>
    <xf numFmtId="166" fontId="1" fillId="0" borderId="6" xfId="1" applyNumberFormat="1" applyFont="1" applyFill="1" applyBorder="1" applyAlignment="1">
      <alignment horizontal="right" vertical="center"/>
    </xf>
    <xf numFmtId="166" fontId="1" fillId="0" borderId="5" xfId="1"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0" borderId="0" xfId="0" applyFont="1" applyFill="1" applyBorder="1" applyAlignment="1">
      <alignment horizontal="justify" vertical="center" wrapText="1"/>
    </xf>
    <xf numFmtId="168" fontId="1" fillId="0" borderId="0" xfId="0" applyNumberFormat="1" applyFont="1" applyFill="1" applyBorder="1" applyAlignment="1">
      <alignment horizontal="center" vertical="center"/>
    </xf>
    <xf numFmtId="49" fontId="4" fillId="0" borderId="0" xfId="0" applyNumberFormat="1" applyFont="1" applyFill="1" applyBorder="1" applyAlignment="1"/>
    <xf numFmtId="171" fontId="4" fillId="0" borderId="0" xfId="0" applyNumberFormat="1" applyFont="1" applyFill="1" applyBorder="1" applyAlignment="1">
      <alignment horizontal="right"/>
    </xf>
    <xf numFmtId="0" fontId="9" fillId="0" borderId="0" xfId="0" applyFont="1"/>
    <xf numFmtId="0" fontId="9" fillId="0" borderId="0" xfId="0" applyFont="1" applyAlignment="1">
      <alignment wrapText="1"/>
    </xf>
    <xf numFmtId="0" fontId="0" fillId="0" borderId="0" xfId="0" applyAlignment="1"/>
    <xf numFmtId="0" fontId="9" fillId="0" borderId="0" xfId="0" applyFont="1" applyAlignment="1">
      <alignment horizontal="right" wrapText="1"/>
    </xf>
    <xf numFmtId="169" fontId="12" fillId="0" borderId="1" xfId="3" applyNumberFormat="1" applyFont="1" applyFill="1" applyBorder="1" applyAlignment="1" applyProtection="1">
      <alignment horizontal="center" vertical="center" wrapText="1"/>
      <protection hidden="1"/>
    </xf>
    <xf numFmtId="173" fontId="5" fillId="0" borderId="1" xfId="1" applyNumberFormat="1" applyFont="1" applyFill="1" applyBorder="1" applyAlignment="1" applyProtection="1">
      <alignment horizontal="center" vertical="center" wrapText="1"/>
      <protection hidden="1"/>
    </xf>
    <xf numFmtId="173" fontId="1" fillId="0" borderId="1" xfId="1" applyNumberFormat="1" applyFont="1" applyFill="1" applyBorder="1" applyAlignment="1" applyProtection="1">
      <alignment horizontal="right" vertical="center"/>
      <protection hidden="1"/>
    </xf>
    <xf numFmtId="166" fontId="1" fillId="0" borderId="0" xfId="3" applyNumberFormat="1" applyFont="1" applyFill="1" applyBorder="1"/>
    <xf numFmtId="166" fontId="1" fillId="0" borderId="1" xfId="1" applyNumberFormat="1" applyFont="1" applyFill="1" applyBorder="1" applyAlignment="1">
      <alignment horizontal="right"/>
    </xf>
    <xf numFmtId="166" fontId="1" fillId="0" borderId="2"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vertical="center"/>
      <protection hidden="1"/>
    </xf>
    <xf numFmtId="174" fontId="5" fillId="0" borderId="1" xfId="1" applyNumberFormat="1" applyFont="1" applyFill="1" applyBorder="1" applyAlignment="1">
      <alignment vertical="center"/>
    </xf>
    <xf numFmtId="17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pplyProtection="1">
      <alignment horizontal="center" vertical="center" wrapText="1"/>
      <protection hidden="1"/>
    </xf>
    <xf numFmtId="16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lignment horizontal="right" vertical="center"/>
    </xf>
    <xf numFmtId="174" fontId="1" fillId="0" borderId="1" xfId="1" applyNumberFormat="1" applyFont="1" applyFill="1" applyBorder="1" applyAlignment="1">
      <alignment horizontal="right" vertical="center"/>
    </xf>
    <xf numFmtId="174" fontId="1" fillId="0" borderId="1" xfId="1" applyNumberFormat="1" applyFont="1" applyFill="1" applyBorder="1" applyAlignment="1" applyProtection="1">
      <alignment horizontal="right" vertical="center"/>
      <protection hidden="1"/>
    </xf>
    <xf numFmtId="164" fontId="1" fillId="0" borderId="1"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horizontal="right" vertical="center"/>
      <protection hidden="1"/>
    </xf>
    <xf numFmtId="174" fontId="1" fillId="0" borderId="0" xfId="3" applyNumberFormat="1" applyFont="1" applyFill="1" applyBorder="1"/>
    <xf numFmtId="164" fontId="1" fillId="0" borderId="0" xfId="1" applyNumberFormat="1" applyFont="1" applyFill="1" applyBorder="1" applyAlignment="1">
      <alignment vertical="center"/>
    </xf>
    <xf numFmtId="164" fontId="1" fillId="0" borderId="0" xfId="1" applyNumberFormat="1" applyFont="1" applyFill="1" applyBorder="1" applyAlignment="1">
      <alignment horizontal="right"/>
    </xf>
    <xf numFmtId="164" fontId="1" fillId="0" borderId="0" xfId="1" applyNumberFormat="1" applyFont="1" applyFill="1" applyBorder="1"/>
    <xf numFmtId="164" fontId="1" fillId="0" borderId="0" xfId="3" applyNumberFormat="1" applyFont="1" applyFill="1" applyBorder="1"/>
    <xf numFmtId="174" fontId="7" fillId="0" borderId="0" xfId="0" applyNumberFormat="1" applyFont="1" applyFill="1"/>
    <xf numFmtId="0" fontId="4" fillId="0" borderId="0" xfId="0" applyFont="1" applyFill="1" applyBorder="1"/>
    <xf numFmtId="165" fontId="4" fillId="0" borderId="0" xfId="1" applyFont="1" applyFill="1" applyBorder="1" applyAlignment="1" applyProtection="1">
      <alignment horizontal="left"/>
      <protection hidden="1"/>
    </xf>
    <xf numFmtId="165" fontId="4" fillId="0" borderId="0" xfId="1" applyFont="1" applyFill="1" applyBorder="1"/>
    <xf numFmtId="0" fontId="4" fillId="0" borderId="0" xfId="3" applyNumberFormat="1" applyFont="1" applyFill="1" applyBorder="1" applyAlignment="1" applyProtection="1">
      <alignment horizontal="center" vertical="center"/>
      <protection hidden="1"/>
    </xf>
    <xf numFmtId="0" fontId="1" fillId="0" borderId="4" xfId="3" applyNumberFormat="1" applyFont="1" applyFill="1" applyBorder="1" applyAlignment="1" applyProtection="1">
      <alignment horizontal="center" vertical="center"/>
      <protection hidden="1"/>
    </xf>
    <xf numFmtId="0" fontId="1" fillId="0" borderId="4" xfId="3" applyFont="1" applyFill="1" applyBorder="1" applyAlignment="1">
      <alignment horizontal="center" vertical="center"/>
    </xf>
    <xf numFmtId="0" fontId="0" fillId="0" borderId="0" xfId="0" applyBorder="1" applyAlignment="1"/>
    <xf numFmtId="0" fontId="1" fillId="0" borderId="4" xfId="3" applyNumberFormat="1" applyFont="1" applyFill="1" applyBorder="1" applyAlignment="1" applyProtection="1">
      <alignment horizontal="center" vertical="center" wrapText="1"/>
      <protection hidden="1"/>
    </xf>
    <xf numFmtId="172" fontId="1" fillId="0" borderId="4" xfId="3" applyNumberFormat="1" applyFont="1" applyFill="1" applyBorder="1" applyAlignment="1" applyProtection="1">
      <alignment horizontal="center" vertical="center" wrapText="1"/>
      <protection hidden="1"/>
    </xf>
    <xf numFmtId="0" fontId="1" fillId="0" borderId="8" xfId="3" applyNumberFormat="1" applyFont="1" applyFill="1" applyBorder="1" applyAlignment="1" applyProtection="1">
      <alignment horizontal="center" vertical="center"/>
      <protection hidden="1"/>
    </xf>
    <xf numFmtId="49" fontId="1" fillId="0" borderId="7" xfId="3" applyNumberFormat="1" applyFont="1" applyFill="1" applyBorder="1" applyAlignment="1" applyProtection="1">
      <alignment horizontal="center" vertical="center" wrapText="1"/>
      <protection hidden="1"/>
    </xf>
    <xf numFmtId="0" fontId="1" fillId="0" borderId="7" xfId="3" applyNumberFormat="1" applyFont="1" applyFill="1" applyBorder="1" applyAlignment="1" applyProtection="1">
      <alignment horizontal="center" vertical="center"/>
      <protection hidden="1"/>
    </xf>
    <xf numFmtId="167" fontId="1" fillId="0" borderId="7" xfId="3" applyNumberFormat="1" applyFont="1" applyFill="1" applyBorder="1" applyAlignment="1" applyProtection="1">
      <alignment horizontal="center" vertical="center" wrapText="1"/>
      <protection hidden="1"/>
    </xf>
    <xf numFmtId="0" fontId="1" fillId="0" borderId="7" xfId="0" applyFont="1" applyFill="1" applyBorder="1" applyAlignment="1">
      <alignment horizontal="center" vertical="center" wrapText="1"/>
    </xf>
    <xf numFmtId="0" fontId="1" fillId="0" borderId="7" xfId="3" applyFont="1" applyFill="1" applyBorder="1" applyAlignment="1">
      <alignment horizontal="center" vertical="center"/>
    </xf>
    <xf numFmtId="0" fontId="4" fillId="0" borderId="0" xfId="0" applyFont="1" applyFill="1" applyBorder="1" applyAlignment="1"/>
    <xf numFmtId="49" fontId="5" fillId="0" borderId="1" xfId="0" applyNumberFormat="1" applyFont="1" applyFill="1" applyBorder="1" applyAlignment="1">
      <alignment horizontal="left"/>
    </xf>
    <xf numFmtId="49" fontId="1" fillId="0" borderId="1" xfId="0" applyNumberFormat="1" applyFont="1" applyFill="1" applyBorder="1" applyAlignment="1">
      <alignment horizontal="left"/>
    </xf>
    <xf numFmtId="0" fontId="9" fillId="0" borderId="0" xfId="0" applyFont="1" applyAlignment="1">
      <alignment horizontal="right"/>
    </xf>
    <xf numFmtId="0" fontId="1" fillId="0" borderId="1"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xf numFmtId="171" fontId="1" fillId="0" borderId="1" xfId="0" applyNumberFormat="1" applyFont="1" applyFill="1" applyBorder="1" applyAlignment="1">
      <alignment horizontal="center" vertical="center" wrapText="1"/>
    </xf>
    <xf numFmtId="0" fontId="4" fillId="0" borderId="0" xfId="0" applyFont="1" applyAlignment="1">
      <alignment horizontal="right"/>
    </xf>
    <xf numFmtId="0" fontId="4" fillId="0" borderId="0" xfId="3" applyNumberFormat="1" applyFont="1" applyFill="1" applyBorder="1" applyAlignment="1" applyProtection="1">
      <alignment horizontal="center" vertical="center"/>
      <protection hidden="1"/>
    </xf>
    <xf numFmtId="0" fontId="4" fillId="0" borderId="0" xfId="3" applyNumberFormat="1" applyFont="1" applyFill="1" applyBorder="1" applyAlignment="1" applyProtection="1">
      <alignment horizontal="center" vertical="center" wrapText="1"/>
      <protection hidden="1"/>
    </xf>
    <xf numFmtId="0" fontId="0" fillId="0" borderId="0" xfId="0" applyBorder="1" applyAlignment="1">
      <alignment wrapText="1"/>
    </xf>
    <xf numFmtId="0" fontId="0" fillId="0" borderId="0" xfId="0" applyAlignment="1">
      <alignment wrapText="1"/>
    </xf>
    <xf numFmtId="165" fontId="4" fillId="0" borderId="0" xfId="1" applyFont="1" applyFill="1" applyBorder="1" applyAlignment="1" applyProtection="1">
      <alignment horizontal="center" vertical="center"/>
      <protection hidden="1"/>
    </xf>
    <xf numFmtId="165" fontId="4" fillId="0" borderId="0" xfId="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4" fillId="0" borderId="0" xfId="0" applyFont="1" applyFill="1" applyAlignment="1">
      <alignment horizontal="right"/>
    </xf>
    <xf numFmtId="49" fontId="1" fillId="0" borderId="1" xfId="3" applyNumberFormat="1" applyFont="1" applyFill="1" applyBorder="1" applyAlignment="1" applyProtection="1">
      <alignment horizontal="center" vertical="center" wrapText="1"/>
      <protection hidden="1"/>
    </xf>
    <xf numFmtId="165" fontId="1" fillId="0" borderId="1" xfId="1" applyFont="1" applyFill="1" applyBorder="1" applyAlignment="1" applyProtection="1">
      <alignment horizontal="center" vertical="center" wrapText="1"/>
      <protection hidden="1"/>
    </xf>
    <xf numFmtId="174" fontId="5" fillId="0" borderId="1" xfId="1" applyNumberFormat="1" applyFont="1" applyFill="1" applyBorder="1" applyAlignment="1"/>
  </cellXfs>
  <cellStyles count="4">
    <cellStyle name="Обычный" xfId="0" builtinId="0"/>
    <cellStyle name="Обычный 2" xfId="2"/>
    <cellStyle name="Обычный_tmp" xfId="3"/>
    <cellStyle name="Финансовый" xfId="1" builtinId="3"/>
  </cellStyles>
  <dxfs count="1">
    <dxf>
      <font>
        <color rgb="FF9C0006"/>
      </font>
      <fill>
        <patternFill patternType="solid">
          <bgColor rgb="FFFFC7CE"/>
        </patternFill>
      </fill>
    </dxf>
  </dxfs>
  <tableStyles count="0" defaultTableStyle="TableStyleMedium2" defaultPivotStyle="PivotStyleMedium9"/>
  <colors>
    <mruColors>
      <color rgb="FFFFFF00"/>
      <color rgb="FF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41;&#1070;&#1044;&#1046;&#1045;&#1058;/&#1056;&#1045;&#1064;&#1045;&#1053;&#1048;&#1071;%20&#1057;&#1045;&#1057;&#1057;&#1048;&#1048;%202022/34%20&#1089;&#1077;&#1089;&#1089;&#1080;&#1103;/1.%20&#1054;%20&#1074;&#1085;&#1077;&#1089;&#1077;&#1085;&#1080;&#1080;%20&#1080;&#1079;&#1084;&#1077;&#1085;&#1077;&#1085;&#1080;&#1081;%20&#1074;%20&#1073;&#1102;&#1076;&#1078;&#1077;&#1090;%202022-2024&#1075;/&#1055;&#1088;&#1080;&#1083;&#1086;&#1078;&#1077;&#1085;&#1080;&#1077;%203%20(&#1056;&#1079;)%20%204%20(&#1052;&#1055;)%205%20(&#1074;&#1077;&#1076;)%20202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з прил 5"/>
      <sheetName val="КЦСР прил 6"/>
      <sheetName val="вед прил 7"/>
    </sheetNames>
    <sheetDataSet>
      <sheetData sheetId="0"/>
      <sheetData sheetId="1"/>
      <sheetData sheetId="2">
        <row r="161">
          <cell r="I161">
            <v>0</v>
          </cell>
          <cell r="J161">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view="pageBreakPreview" topLeftCell="A44" zoomScale="70" zoomScaleNormal="100" zoomScaleSheetLayoutView="70" workbookViewId="0">
      <selection activeCell="C26" sqref="C26"/>
    </sheetView>
  </sheetViews>
  <sheetFormatPr defaultColWidth="8.85546875" defaultRowHeight="18.75" outlineLevelRow="1"/>
  <cols>
    <col min="1" max="1" width="3.7109375" style="126" customWidth="1"/>
    <col min="2" max="2" width="52.42578125" style="126" customWidth="1"/>
    <col min="3" max="3" width="6.7109375" style="5" customWidth="1"/>
    <col min="4" max="4" width="6.140625" style="5" customWidth="1"/>
    <col min="5" max="5" width="16.140625" style="83" customWidth="1"/>
    <col min="6" max="6" width="16.140625" style="5" customWidth="1"/>
    <col min="7" max="7" width="20.42578125" style="5" customWidth="1"/>
    <col min="8" max="12" width="8.85546875" style="5"/>
    <col min="13" max="13" width="30.85546875" style="5" customWidth="1"/>
    <col min="14" max="15" width="8.85546875" style="5"/>
    <col min="16" max="16" width="36.28515625" style="5" customWidth="1"/>
    <col min="17" max="256" width="8.85546875" style="5"/>
    <col min="257" max="257" width="4.42578125" style="5" customWidth="1"/>
    <col min="258" max="258" width="46.5703125" style="5" customWidth="1"/>
    <col min="259" max="259" width="8" style="5" customWidth="1"/>
    <col min="260" max="260" width="8.85546875" style="5" customWidth="1"/>
    <col min="261" max="261" width="19.28515625" style="5" customWidth="1"/>
    <col min="262" max="262" width="13" style="5" customWidth="1"/>
    <col min="263" max="263" width="14.85546875" style="5" customWidth="1"/>
    <col min="264" max="512" width="8.85546875" style="5"/>
    <col min="513" max="513" width="4.42578125" style="5" customWidth="1"/>
    <col min="514" max="514" width="46.5703125" style="5" customWidth="1"/>
    <col min="515" max="515" width="8" style="5" customWidth="1"/>
    <col min="516" max="516" width="8.85546875" style="5" customWidth="1"/>
    <col min="517" max="517" width="19.28515625" style="5" customWidth="1"/>
    <col min="518" max="518" width="13" style="5" customWidth="1"/>
    <col min="519" max="519" width="14.85546875" style="5" customWidth="1"/>
    <col min="520" max="768" width="8.85546875" style="5"/>
    <col min="769" max="769" width="4.42578125" style="5" customWidth="1"/>
    <col min="770" max="770" width="46.5703125" style="5" customWidth="1"/>
    <col min="771" max="771" width="8" style="5" customWidth="1"/>
    <col min="772" max="772" width="8.85546875" style="5" customWidth="1"/>
    <col min="773" max="773" width="19.28515625" style="5" customWidth="1"/>
    <col min="774" max="774" width="13" style="5" customWidth="1"/>
    <col min="775" max="775" width="14.85546875" style="5" customWidth="1"/>
    <col min="776" max="1024" width="8.85546875" style="5"/>
    <col min="1025" max="1025" width="4.42578125" style="5" customWidth="1"/>
    <col min="1026" max="1026" width="46.5703125" style="5" customWidth="1"/>
    <col min="1027" max="1027" width="8" style="5" customWidth="1"/>
    <col min="1028" max="1028" width="8.85546875" style="5" customWidth="1"/>
    <col min="1029" max="1029" width="19.28515625" style="5" customWidth="1"/>
    <col min="1030" max="1030" width="13" style="5" customWidth="1"/>
    <col min="1031" max="1031" width="14.85546875" style="5" customWidth="1"/>
    <col min="1032" max="1280" width="8.85546875" style="5"/>
    <col min="1281" max="1281" width="4.42578125" style="5" customWidth="1"/>
    <col min="1282" max="1282" width="46.5703125" style="5" customWidth="1"/>
    <col min="1283" max="1283" width="8" style="5" customWidth="1"/>
    <col min="1284" max="1284" width="8.85546875" style="5" customWidth="1"/>
    <col min="1285" max="1285" width="19.28515625" style="5" customWidth="1"/>
    <col min="1286" max="1286" width="13" style="5" customWidth="1"/>
    <col min="1287" max="1287" width="14.85546875" style="5" customWidth="1"/>
    <col min="1288" max="1536" width="8.85546875" style="5"/>
    <col min="1537" max="1537" width="4.42578125" style="5" customWidth="1"/>
    <col min="1538" max="1538" width="46.5703125" style="5" customWidth="1"/>
    <col min="1539" max="1539" width="8" style="5" customWidth="1"/>
    <col min="1540" max="1540" width="8.85546875" style="5" customWidth="1"/>
    <col min="1541" max="1541" width="19.28515625" style="5" customWidth="1"/>
    <col min="1542" max="1542" width="13" style="5" customWidth="1"/>
    <col min="1543" max="1543" width="14.85546875" style="5" customWidth="1"/>
    <col min="1544" max="1792" width="8.85546875" style="5"/>
    <col min="1793" max="1793" width="4.42578125" style="5" customWidth="1"/>
    <col min="1794" max="1794" width="46.5703125" style="5" customWidth="1"/>
    <col min="1795" max="1795" width="8" style="5" customWidth="1"/>
    <col min="1796" max="1796" width="8.85546875" style="5" customWidth="1"/>
    <col min="1797" max="1797" width="19.28515625" style="5" customWidth="1"/>
    <col min="1798" max="1798" width="13" style="5" customWidth="1"/>
    <col min="1799" max="1799" width="14.85546875" style="5" customWidth="1"/>
    <col min="1800" max="2048" width="8.85546875" style="5"/>
    <col min="2049" max="2049" width="4.42578125" style="5" customWidth="1"/>
    <col min="2050" max="2050" width="46.5703125" style="5" customWidth="1"/>
    <col min="2051" max="2051" width="8" style="5" customWidth="1"/>
    <col min="2052" max="2052" width="8.85546875" style="5" customWidth="1"/>
    <col min="2053" max="2053" width="19.28515625" style="5" customWidth="1"/>
    <col min="2054" max="2054" width="13" style="5" customWidth="1"/>
    <col min="2055" max="2055" width="14.85546875" style="5" customWidth="1"/>
    <col min="2056" max="2304" width="8.85546875" style="5"/>
    <col min="2305" max="2305" width="4.42578125" style="5" customWidth="1"/>
    <col min="2306" max="2306" width="46.5703125" style="5" customWidth="1"/>
    <col min="2307" max="2307" width="8" style="5" customWidth="1"/>
    <col min="2308" max="2308" width="8.85546875" style="5" customWidth="1"/>
    <col min="2309" max="2309" width="19.28515625" style="5" customWidth="1"/>
    <col min="2310" max="2310" width="13" style="5" customWidth="1"/>
    <col min="2311" max="2311" width="14.85546875" style="5" customWidth="1"/>
    <col min="2312" max="2560" width="8.85546875" style="5"/>
    <col min="2561" max="2561" width="4.42578125" style="5" customWidth="1"/>
    <col min="2562" max="2562" width="46.5703125" style="5" customWidth="1"/>
    <col min="2563" max="2563" width="8" style="5" customWidth="1"/>
    <col min="2564" max="2564" width="8.85546875" style="5" customWidth="1"/>
    <col min="2565" max="2565" width="19.28515625" style="5" customWidth="1"/>
    <col min="2566" max="2566" width="13" style="5" customWidth="1"/>
    <col min="2567" max="2567" width="14.85546875" style="5" customWidth="1"/>
    <col min="2568" max="2816" width="8.85546875" style="5"/>
    <col min="2817" max="2817" width="4.42578125" style="5" customWidth="1"/>
    <col min="2818" max="2818" width="46.5703125" style="5" customWidth="1"/>
    <col min="2819" max="2819" width="8" style="5" customWidth="1"/>
    <col min="2820" max="2820" width="8.85546875" style="5" customWidth="1"/>
    <col min="2821" max="2821" width="19.28515625" style="5" customWidth="1"/>
    <col min="2822" max="2822" width="13" style="5" customWidth="1"/>
    <col min="2823" max="2823" width="14.85546875" style="5" customWidth="1"/>
    <col min="2824" max="3072" width="8.85546875" style="5"/>
    <col min="3073" max="3073" width="4.42578125" style="5" customWidth="1"/>
    <col min="3074" max="3074" width="46.5703125" style="5" customWidth="1"/>
    <col min="3075" max="3075" width="8" style="5" customWidth="1"/>
    <col min="3076" max="3076" width="8.85546875" style="5" customWidth="1"/>
    <col min="3077" max="3077" width="19.28515625" style="5" customWidth="1"/>
    <col min="3078" max="3078" width="13" style="5" customWidth="1"/>
    <col min="3079" max="3079" width="14.85546875" style="5" customWidth="1"/>
    <col min="3080" max="3328" width="8.85546875" style="5"/>
    <col min="3329" max="3329" width="4.42578125" style="5" customWidth="1"/>
    <col min="3330" max="3330" width="46.5703125" style="5" customWidth="1"/>
    <col min="3331" max="3331" width="8" style="5" customWidth="1"/>
    <col min="3332" max="3332" width="8.85546875" style="5" customWidth="1"/>
    <col min="3333" max="3333" width="19.28515625" style="5" customWidth="1"/>
    <col min="3334" max="3334" width="13" style="5" customWidth="1"/>
    <col min="3335" max="3335" width="14.85546875" style="5" customWidth="1"/>
    <col min="3336" max="3584" width="8.85546875" style="5"/>
    <col min="3585" max="3585" width="4.42578125" style="5" customWidth="1"/>
    <col min="3586" max="3586" width="46.5703125" style="5" customWidth="1"/>
    <col min="3587" max="3587" width="8" style="5" customWidth="1"/>
    <col min="3588" max="3588" width="8.85546875" style="5" customWidth="1"/>
    <col min="3589" max="3589" width="19.28515625" style="5" customWidth="1"/>
    <col min="3590" max="3590" width="13" style="5" customWidth="1"/>
    <col min="3591" max="3591" width="14.85546875" style="5" customWidth="1"/>
    <col min="3592" max="3840" width="8.85546875" style="5"/>
    <col min="3841" max="3841" width="4.42578125" style="5" customWidth="1"/>
    <col min="3842" max="3842" width="46.5703125" style="5" customWidth="1"/>
    <col min="3843" max="3843" width="8" style="5" customWidth="1"/>
    <col min="3844" max="3844" width="8.85546875" style="5" customWidth="1"/>
    <col min="3845" max="3845" width="19.28515625" style="5" customWidth="1"/>
    <col min="3846" max="3846" width="13" style="5" customWidth="1"/>
    <col min="3847" max="3847" width="14.85546875" style="5" customWidth="1"/>
    <col min="3848" max="4096" width="8.85546875" style="5"/>
    <col min="4097" max="4097" width="4.42578125" style="5" customWidth="1"/>
    <col min="4098" max="4098" width="46.5703125" style="5" customWidth="1"/>
    <col min="4099" max="4099" width="8" style="5" customWidth="1"/>
    <col min="4100" max="4100" width="8.85546875" style="5" customWidth="1"/>
    <col min="4101" max="4101" width="19.28515625" style="5" customWidth="1"/>
    <col min="4102" max="4102" width="13" style="5" customWidth="1"/>
    <col min="4103" max="4103" width="14.85546875" style="5" customWidth="1"/>
    <col min="4104" max="4352" width="8.85546875" style="5"/>
    <col min="4353" max="4353" width="4.42578125" style="5" customWidth="1"/>
    <col min="4354" max="4354" width="46.5703125" style="5" customWidth="1"/>
    <col min="4355" max="4355" width="8" style="5" customWidth="1"/>
    <col min="4356" max="4356" width="8.85546875" style="5" customWidth="1"/>
    <col min="4357" max="4357" width="19.28515625" style="5" customWidth="1"/>
    <col min="4358" max="4358" width="13" style="5" customWidth="1"/>
    <col min="4359" max="4359" width="14.85546875" style="5" customWidth="1"/>
    <col min="4360" max="4608" width="8.85546875" style="5"/>
    <col min="4609" max="4609" width="4.42578125" style="5" customWidth="1"/>
    <col min="4610" max="4610" width="46.5703125" style="5" customWidth="1"/>
    <col min="4611" max="4611" width="8" style="5" customWidth="1"/>
    <col min="4612" max="4612" width="8.85546875" style="5" customWidth="1"/>
    <col min="4613" max="4613" width="19.28515625" style="5" customWidth="1"/>
    <col min="4614" max="4614" width="13" style="5" customWidth="1"/>
    <col min="4615" max="4615" width="14.85546875" style="5" customWidth="1"/>
    <col min="4616" max="4864" width="8.85546875" style="5"/>
    <col min="4865" max="4865" width="4.42578125" style="5" customWidth="1"/>
    <col min="4866" max="4866" width="46.5703125" style="5" customWidth="1"/>
    <col min="4867" max="4867" width="8" style="5" customWidth="1"/>
    <col min="4868" max="4868" width="8.85546875" style="5" customWidth="1"/>
    <col min="4869" max="4869" width="19.28515625" style="5" customWidth="1"/>
    <col min="4870" max="4870" width="13" style="5" customWidth="1"/>
    <col min="4871" max="4871" width="14.85546875" style="5" customWidth="1"/>
    <col min="4872" max="5120" width="8.85546875" style="5"/>
    <col min="5121" max="5121" width="4.42578125" style="5" customWidth="1"/>
    <col min="5122" max="5122" width="46.5703125" style="5" customWidth="1"/>
    <col min="5123" max="5123" width="8" style="5" customWidth="1"/>
    <col min="5124" max="5124" width="8.85546875" style="5" customWidth="1"/>
    <col min="5125" max="5125" width="19.28515625" style="5" customWidth="1"/>
    <col min="5126" max="5126" width="13" style="5" customWidth="1"/>
    <col min="5127" max="5127" width="14.85546875" style="5" customWidth="1"/>
    <col min="5128" max="5376" width="8.85546875" style="5"/>
    <col min="5377" max="5377" width="4.42578125" style="5" customWidth="1"/>
    <col min="5378" max="5378" width="46.5703125" style="5" customWidth="1"/>
    <col min="5379" max="5379" width="8" style="5" customWidth="1"/>
    <col min="5380" max="5380" width="8.85546875" style="5" customWidth="1"/>
    <col min="5381" max="5381" width="19.28515625" style="5" customWidth="1"/>
    <col min="5382" max="5382" width="13" style="5" customWidth="1"/>
    <col min="5383" max="5383" width="14.85546875" style="5" customWidth="1"/>
    <col min="5384" max="5632" width="8.85546875" style="5"/>
    <col min="5633" max="5633" width="4.42578125" style="5" customWidth="1"/>
    <col min="5634" max="5634" width="46.5703125" style="5" customWidth="1"/>
    <col min="5635" max="5635" width="8" style="5" customWidth="1"/>
    <col min="5636" max="5636" width="8.85546875" style="5" customWidth="1"/>
    <col min="5637" max="5637" width="19.28515625" style="5" customWidth="1"/>
    <col min="5638" max="5638" width="13" style="5" customWidth="1"/>
    <col min="5639" max="5639" width="14.85546875" style="5" customWidth="1"/>
    <col min="5640" max="5888" width="8.85546875" style="5"/>
    <col min="5889" max="5889" width="4.42578125" style="5" customWidth="1"/>
    <col min="5890" max="5890" width="46.5703125" style="5" customWidth="1"/>
    <col min="5891" max="5891" width="8" style="5" customWidth="1"/>
    <col min="5892" max="5892" width="8.85546875" style="5" customWidth="1"/>
    <col min="5893" max="5893" width="19.28515625" style="5" customWidth="1"/>
    <col min="5894" max="5894" width="13" style="5" customWidth="1"/>
    <col min="5895" max="5895" width="14.85546875" style="5" customWidth="1"/>
    <col min="5896" max="6144" width="8.85546875" style="5"/>
    <col min="6145" max="6145" width="4.42578125" style="5" customWidth="1"/>
    <col min="6146" max="6146" width="46.5703125" style="5" customWidth="1"/>
    <col min="6147" max="6147" width="8" style="5" customWidth="1"/>
    <col min="6148" max="6148" width="8.85546875" style="5" customWidth="1"/>
    <col min="6149" max="6149" width="19.28515625" style="5" customWidth="1"/>
    <col min="6150" max="6150" width="13" style="5" customWidth="1"/>
    <col min="6151" max="6151" width="14.85546875" style="5" customWidth="1"/>
    <col min="6152" max="6400" width="8.85546875" style="5"/>
    <col min="6401" max="6401" width="4.42578125" style="5" customWidth="1"/>
    <col min="6402" max="6402" width="46.5703125" style="5" customWidth="1"/>
    <col min="6403" max="6403" width="8" style="5" customWidth="1"/>
    <col min="6404" max="6404" width="8.85546875" style="5" customWidth="1"/>
    <col min="6405" max="6405" width="19.28515625" style="5" customWidth="1"/>
    <col min="6406" max="6406" width="13" style="5" customWidth="1"/>
    <col min="6407" max="6407" width="14.85546875" style="5" customWidth="1"/>
    <col min="6408" max="6656" width="8.85546875" style="5"/>
    <col min="6657" max="6657" width="4.42578125" style="5" customWidth="1"/>
    <col min="6658" max="6658" width="46.5703125" style="5" customWidth="1"/>
    <col min="6659" max="6659" width="8" style="5" customWidth="1"/>
    <col min="6660" max="6660" width="8.85546875" style="5" customWidth="1"/>
    <col min="6661" max="6661" width="19.28515625" style="5" customWidth="1"/>
    <col min="6662" max="6662" width="13" style="5" customWidth="1"/>
    <col min="6663" max="6663" width="14.85546875" style="5" customWidth="1"/>
    <col min="6664" max="6912" width="8.85546875" style="5"/>
    <col min="6913" max="6913" width="4.42578125" style="5" customWidth="1"/>
    <col min="6914" max="6914" width="46.5703125" style="5" customWidth="1"/>
    <col min="6915" max="6915" width="8" style="5" customWidth="1"/>
    <col min="6916" max="6916" width="8.85546875" style="5" customWidth="1"/>
    <col min="6917" max="6917" width="19.28515625" style="5" customWidth="1"/>
    <col min="6918" max="6918" width="13" style="5" customWidth="1"/>
    <col min="6919" max="6919" width="14.85546875" style="5" customWidth="1"/>
    <col min="6920" max="7168" width="8.85546875" style="5"/>
    <col min="7169" max="7169" width="4.42578125" style="5" customWidth="1"/>
    <col min="7170" max="7170" width="46.5703125" style="5" customWidth="1"/>
    <col min="7171" max="7171" width="8" style="5" customWidth="1"/>
    <col min="7172" max="7172" width="8.85546875" style="5" customWidth="1"/>
    <col min="7173" max="7173" width="19.28515625" style="5" customWidth="1"/>
    <col min="7174" max="7174" width="13" style="5" customWidth="1"/>
    <col min="7175" max="7175" width="14.85546875" style="5" customWidth="1"/>
    <col min="7176" max="7424" width="8.85546875" style="5"/>
    <col min="7425" max="7425" width="4.42578125" style="5" customWidth="1"/>
    <col min="7426" max="7426" width="46.5703125" style="5" customWidth="1"/>
    <col min="7427" max="7427" width="8" style="5" customWidth="1"/>
    <col min="7428" max="7428" width="8.85546875" style="5" customWidth="1"/>
    <col min="7429" max="7429" width="19.28515625" style="5" customWidth="1"/>
    <col min="7430" max="7430" width="13" style="5" customWidth="1"/>
    <col min="7431" max="7431" width="14.85546875" style="5" customWidth="1"/>
    <col min="7432" max="7680" width="8.85546875" style="5"/>
    <col min="7681" max="7681" width="4.42578125" style="5" customWidth="1"/>
    <col min="7682" max="7682" width="46.5703125" style="5" customWidth="1"/>
    <col min="7683" max="7683" width="8" style="5" customWidth="1"/>
    <col min="7684" max="7684" width="8.85546875" style="5" customWidth="1"/>
    <col min="7685" max="7685" width="19.28515625" style="5" customWidth="1"/>
    <col min="7686" max="7686" width="13" style="5" customWidth="1"/>
    <col min="7687" max="7687" width="14.85546875" style="5" customWidth="1"/>
    <col min="7688" max="7936" width="8.85546875" style="5"/>
    <col min="7937" max="7937" width="4.42578125" style="5" customWidth="1"/>
    <col min="7938" max="7938" width="46.5703125" style="5" customWidth="1"/>
    <col min="7939" max="7939" width="8" style="5" customWidth="1"/>
    <col min="7940" max="7940" width="8.85546875" style="5" customWidth="1"/>
    <col min="7941" max="7941" width="19.28515625" style="5" customWidth="1"/>
    <col min="7942" max="7942" width="13" style="5" customWidth="1"/>
    <col min="7943" max="7943" width="14.85546875" style="5" customWidth="1"/>
    <col min="7944" max="8192" width="8.85546875" style="5"/>
    <col min="8193" max="8193" width="4.42578125" style="5" customWidth="1"/>
    <col min="8194" max="8194" width="46.5703125" style="5" customWidth="1"/>
    <col min="8195" max="8195" width="8" style="5" customWidth="1"/>
    <col min="8196" max="8196" width="8.85546875" style="5" customWidth="1"/>
    <col min="8197" max="8197" width="19.28515625" style="5" customWidth="1"/>
    <col min="8198" max="8198" width="13" style="5" customWidth="1"/>
    <col min="8199" max="8199" width="14.85546875" style="5" customWidth="1"/>
    <col min="8200" max="8448" width="8.85546875" style="5"/>
    <col min="8449" max="8449" width="4.42578125" style="5" customWidth="1"/>
    <col min="8450" max="8450" width="46.5703125" style="5" customWidth="1"/>
    <col min="8451" max="8451" width="8" style="5" customWidth="1"/>
    <col min="8452" max="8452" width="8.85546875" style="5" customWidth="1"/>
    <col min="8453" max="8453" width="19.28515625" style="5" customWidth="1"/>
    <col min="8454" max="8454" width="13" style="5" customWidth="1"/>
    <col min="8455" max="8455" width="14.85546875" style="5" customWidth="1"/>
    <col min="8456" max="8704" width="8.85546875" style="5"/>
    <col min="8705" max="8705" width="4.42578125" style="5" customWidth="1"/>
    <col min="8706" max="8706" width="46.5703125" style="5" customWidth="1"/>
    <col min="8707" max="8707" width="8" style="5" customWidth="1"/>
    <col min="8708" max="8708" width="8.85546875" style="5" customWidth="1"/>
    <col min="8709" max="8709" width="19.28515625" style="5" customWidth="1"/>
    <col min="8710" max="8710" width="13" style="5" customWidth="1"/>
    <col min="8711" max="8711" width="14.85546875" style="5" customWidth="1"/>
    <col min="8712" max="8960" width="8.85546875" style="5"/>
    <col min="8961" max="8961" width="4.42578125" style="5" customWidth="1"/>
    <col min="8962" max="8962" width="46.5703125" style="5" customWidth="1"/>
    <col min="8963" max="8963" width="8" style="5" customWidth="1"/>
    <col min="8964" max="8964" width="8.85546875" style="5" customWidth="1"/>
    <col min="8965" max="8965" width="19.28515625" style="5" customWidth="1"/>
    <col min="8966" max="8966" width="13" style="5" customWidth="1"/>
    <col min="8967" max="8967" width="14.85546875" style="5" customWidth="1"/>
    <col min="8968" max="9216" width="8.85546875" style="5"/>
    <col min="9217" max="9217" width="4.42578125" style="5" customWidth="1"/>
    <col min="9218" max="9218" width="46.5703125" style="5" customWidth="1"/>
    <col min="9219" max="9219" width="8" style="5" customWidth="1"/>
    <col min="9220" max="9220" width="8.85546875" style="5" customWidth="1"/>
    <col min="9221" max="9221" width="19.28515625" style="5" customWidth="1"/>
    <col min="9222" max="9222" width="13" style="5" customWidth="1"/>
    <col min="9223" max="9223" width="14.85546875" style="5" customWidth="1"/>
    <col min="9224" max="9472" width="8.85546875" style="5"/>
    <col min="9473" max="9473" width="4.42578125" style="5" customWidth="1"/>
    <col min="9474" max="9474" width="46.5703125" style="5" customWidth="1"/>
    <col min="9475" max="9475" width="8" style="5" customWidth="1"/>
    <col min="9476" max="9476" width="8.85546875" style="5" customWidth="1"/>
    <col min="9477" max="9477" width="19.28515625" style="5" customWidth="1"/>
    <col min="9478" max="9478" width="13" style="5" customWidth="1"/>
    <col min="9479" max="9479" width="14.85546875" style="5" customWidth="1"/>
    <col min="9480" max="9728" width="8.85546875" style="5"/>
    <col min="9729" max="9729" width="4.42578125" style="5" customWidth="1"/>
    <col min="9730" max="9730" width="46.5703125" style="5" customWidth="1"/>
    <col min="9731" max="9731" width="8" style="5" customWidth="1"/>
    <col min="9732" max="9732" width="8.85546875" style="5" customWidth="1"/>
    <col min="9733" max="9733" width="19.28515625" style="5" customWidth="1"/>
    <col min="9734" max="9734" width="13" style="5" customWidth="1"/>
    <col min="9735" max="9735" width="14.85546875" style="5" customWidth="1"/>
    <col min="9736" max="9984" width="8.85546875" style="5"/>
    <col min="9985" max="9985" width="4.42578125" style="5" customWidth="1"/>
    <col min="9986" max="9986" width="46.5703125" style="5" customWidth="1"/>
    <col min="9987" max="9987" width="8" style="5" customWidth="1"/>
    <col min="9988" max="9988" width="8.85546875" style="5" customWidth="1"/>
    <col min="9989" max="9989" width="19.28515625" style="5" customWidth="1"/>
    <col min="9990" max="9990" width="13" style="5" customWidth="1"/>
    <col min="9991" max="9991" width="14.85546875" style="5" customWidth="1"/>
    <col min="9992" max="10240" width="8.85546875" style="5"/>
    <col min="10241" max="10241" width="4.42578125" style="5" customWidth="1"/>
    <col min="10242" max="10242" width="46.5703125" style="5" customWidth="1"/>
    <col min="10243" max="10243" width="8" style="5" customWidth="1"/>
    <col min="10244" max="10244" width="8.85546875" style="5" customWidth="1"/>
    <col min="10245" max="10245" width="19.28515625" style="5" customWidth="1"/>
    <col min="10246" max="10246" width="13" style="5" customWidth="1"/>
    <col min="10247" max="10247" width="14.85546875" style="5" customWidth="1"/>
    <col min="10248" max="10496" width="8.85546875" style="5"/>
    <col min="10497" max="10497" width="4.42578125" style="5" customWidth="1"/>
    <col min="10498" max="10498" width="46.5703125" style="5" customWidth="1"/>
    <col min="10499" max="10499" width="8" style="5" customWidth="1"/>
    <col min="10500" max="10500" width="8.85546875" style="5" customWidth="1"/>
    <col min="10501" max="10501" width="19.28515625" style="5" customWidth="1"/>
    <col min="10502" max="10502" width="13" style="5" customWidth="1"/>
    <col min="10503" max="10503" width="14.85546875" style="5" customWidth="1"/>
    <col min="10504" max="10752" width="8.85546875" style="5"/>
    <col min="10753" max="10753" width="4.42578125" style="5" customWidth="1"/>
    <col min="10754" max="10754" width="46.5703125" style="5" customWidth="1"/>
    <col min="10755" max="10755" width="8" style="5" customWidth="1"/>
    <col min="10756" max="10756" width="8.85546875" style="5" customWidth="1"/>
    <col min="10757" max="10757" width="19.28515625" style="5" customWidth="1"/>
    <col min="10758" max="10758" width="13" style="5" customWidth="1"/>
    <col min="10759" max="10759" width="14.85546875" style="5" customWidth="1"/>
    <col min="10760" max="11008" width="8.85546875" style="5"/>
    <col min="11009" max="11009" width="4.42578125" style="5" customWidth="1"/>
    <col min="11010" max="11010" width="46.5703125" style="5" customWidth="1"/>
    <col min="11011" max="11011" width="8" style="5" customWidth="1"/>
    <col min="11012" max="11012" width="8.85546875" style="5" customWidth="1"/>
    <col min="11013" max="11013" width="19.28515625" style="5" customWidth="1"/>
    <col min="11014" max="11014" width="13" style="5" customWidth="1"/>
    <col min="11015" max="11015" width="14.85546875" style="5" customWidth="1"/>
    <col min="11016" max="11264" width="8.85546875" style="5"/>
    <col min="11265" max="11265" width="4.42578125" style="5" customWidth="1"/>
    <col min="11266" max="11266" width="46.5703125" style="5" customWidth="1"/>
    <col min="11267" max="11267" width="8" style="5" customWidth="1"/>
    <col min="11268" max="11268" width="8.85546875" style="5" customWidth="1"/>
    <col min="11269" max="11269" width="19.28515625" style="5" customWidth="1"/>
    <col min="11270" max="11270" width="13" style="5" customWidth="1"/>
    <col min="11271" max="11271" width="14.85546875" style="5" customWidth="1"/>
    <col min="11272" max="11520" width="8.85546875" style="5"/>
    <col min="11521" max="11521" width="4.42578125" style="5" customWidth="1"/>
    <col min="11522" max="11522" width="46.5703125" style="5" customWidth="1"/>
    <col min="11523" max="11523" width="8" style="5" customWidth="1"/>
    <col min="11524" max="11524" width="8.85546875" style="5" customWidth="1"/>
    <col min="11525" max="11525" width="19.28515625" style="5" customWidth="1"/>
    <col min="11526" max="11526" width="13" style="5" customWidth="1"/>
    <col min="11527" max="11527" width="14.85546875" style="5" customWidth="1"/>
    <col min="11528" max="11776" width="8.85546875" style="5"/>
    <col min="11777" max="11777" width="4.42578125" style="5" customWidth="1"/>
    <col min="11778" max="11778" width="46.5703125" style="5" customWidth="1"/>
    <col min="11779" max="11779" width="8" style="5" customWidth="1"/>
    <col min="11780" max="11780" width="8.85546875" style="5" customWidth="1"/>
    <col min="11781" max="11781" width="19.28515625" style="5" customWidth="1"/>
    <col min="11782" max="11782" width="13" style="5" customWidth="1"/>
    <col min="11783" max="11783" width="14.85546875" style="5" customWidth="1"/>
    <col min="11784" max="12032" width="8.85546875" style="5"/>
    <col min="12033" max="12033" width="4.42578125" style="5" customWidth="1"/>
    <col min="12034" max="12034" width="46.5703125" style="5" customWidth="1"/>
    <col min="12035" max="12035" width="8" style="5" customWidth="1"/>
    <col min="12036" max="12036" width="8.85546875" style="5" customWidth="1"/>
    <col min="12037" max="12037" width="19.28515625" style="5" customWidth="1"/>
    <col min="12038" max="12038" width="13" style="5" customWidth="1"/>
    <col min="12039" max="12039" width="14.85546875" style="5" customWidth="1"/>
    <col min="12040" max="12288" width="8.85546875" style="5"/>
    <col min="12289" max="12289" width="4.42578125" style="5" customWidth="1"/>
    <col min="12290" max="12290" width="46.5703125" style="5" customWidth="1"/>
    <col min="12291" max="12291" width="8" style="5" customWidth="1"/>
    <col min="12292" max="12292" width="8.85546875" style="5" customWidth="1"/>
    <col min="12293" max="12293" width="19.28515625" style="5" customWidth="1"/>
    <col min="12294" max="12294" width="13" style="5" customWidth="1"/>
    <col min="12295" max="12295" width="14.85546875" style="5" customWidth="1"/>
    <col min="12296" max="12544" width="8.85546875" style="5"/>
    <col min="12545" max="12545" width="4.42578125" style="5" customWidth="1"/>
    <col min="12546" max="12546" width="46.5703125" style="5" customWidth="1"/>
    <col min="12547" max="12547" width="8" style="5" customWidth="1"/>
    <col min="12548" max="12548" width="8.85546875" style="5" customWidth="1"/>
    <col min="12549" max="12549" width="19.28515625" style="5" customWidth="1"/>
    <col min="12550" max="12550" width="13" style="5" customWidth="1"/>
    <col min="12551" max="12551" width="14.85546875" style="5" customWidth="1"/>
    <col min="12552" max="12800" width="8.85546875" style="5"/>
    <col min="12801" max="12801" width="4.42578125" style="5" customWidth="1"/>
    <col min="12802" max="12802" width="46.5703125" style="5" customWidth="1"/>
    <col min="12803" max="12803" width="8" style="5" customWidth="1"/>
    <col min="12804" max="12804" width="8.85546875" style="5" customWidth="1"/>
    <col min="12805" max="12805" width="19.28515625" style="5" customWidth="1"/>
    <col min="12806" max="12806" width="13" style="5" customWidth="1"/>
    <col min="12807" max="12807" width="14.85546875" style="5" customWidth="1"/>
    <col min="12808" max="13056" width="8.85546875" style="5"/>
    <col min="13057" max="13057" width="4.42578125" style="5" customWidth="1"/>
    <col min="13058" max="13058" width="46.5703125" style="5" customWidth="1"/>
    <col min="13059" max="13059" width="8" style="5" customWidth="1"/>
    <col min="13060" max="13060" width="8.85546875" style="5" customWidth="1"/>
    <col min="13061" max="13061" width="19.28515625" style="5" customWidth="1"/>
    <col min="13062" max="13062" width="13" style="5" customWidth="1"/>
    <col min="13063" max="13063" width="14.85546875" style="5" customWidth="1"/>
    <col min="13064" max="13312" width="8.85546875" style="5"/>
    <col min="13313" max="13313" width="4.42578125" style="5" customWidth="1"/>
    <col min="13314" max="13314" width="46.5703125" style="5" customWidth="1"/>
    <col min="13315" max="13315" width="8" style="5" customWidth="1"/>
    <col min="13316" max="13316" width="8.85546875" style="5" customWidth="1"/>
    <col min="13317" max="13317" width="19.28515625" style="5" customWidth="1"/>
    <col min="13318" max="13318" width="13" style="5" customWidth="1"/>
    <col min="13319" max="13319" width="14.85546875" style="5" customWidth="1"/>
    <col min="13320" max="13568" width="8.85546875" style="5"/>
    <col min="13569" max="13569" width="4.42578125" style="5" customWidth="1"/>
    <col min="13570" max="13570" width="46.5703125" style="5" customWidth="1"/>
    <col min="13571" max="13571" width="8" style="5" customWidth="1"/>
    <col min="13572" max="13572" width="8.85546875" style="5" customWidth="1"/>
    <col min="13573" max="13573" width="19.28515625" style="5" customWidth="1"/>
    <col min="13574" max="13574" width="13" style="5" customWidth="1"/>
    <col min="13575" max="13575" width="14.85546875" style="5" customWidth="1"/>
    <col min="13576" max="13824" width="8.85546875" style="5"/>
    <col min="13825" max="13825" width="4.42578125" style="5" customWidth="1"/>
    <col min="13826" max="13826" width="46.5703125" style="5" customWidth="1"/>
    <col min="13827" max="13827" width="8" style="5" customWidth="1"/>
    <col min="13828" max="13828" width="8.85546875" style="5" customWidth="1"/>
    <col min="13829" max="13829" width="19.28515625" style="5" customWidth="1"/>
    <col min="13830" max="13830" width="13" style="5" customWidth="1"/>
    <col min="13831" max="13831" width="14.85546875" style="5" customWidth="1"/>
    <col min="13832" max="14080" width="8.85546875" style="5"/>
    <col min="14081" max="14081" width="4.42578125" style="5" customWidth="1"/>
    <col min="14082" max="14082" width="46.5703125" style="5" customWidth="1"/>
    <col min="14083" max="14083" width="8" style="5" customWidth="1"/>
    <col min="14084" max="14084" width="8.85546875" style="5" customWidth="1"/>
    <col min="14085" max="14085" width="19.28515625" style="5" customWidth="1"/>
    <col min="14086" max="14086" width="13" style="5" customWidth="1"/>
    <col min="14087" max="14087" width="14.85546875" style="5" customWidth="1"/>
    <col min="14088" max="14336" width="8.85546875" style="5"/>
    <col min="14337" max="14337" width="4.42578125" style="5" customWidth="1"/>
    <col min="14338" max="14338" width="46.5703125" style="5" customWidth="1"/>
    <col min="14339" max="14339" width="8" style="5" customWidth="1"/>
    <col min="14340" max="14340" width="8.85546875" style="5" customWidth="1"/>
    <col min="14341" max="14341" width="19.28515625" style="5" customWidth="1"/>
    <col min="14342" max="14342" width="13" style="5" customWidth="1"/>
    <col min="14343" max="14343" width="14.85546875" style="5" customWidth="1"/>
    <col min="14344" max="14592" width="8.85546875" style="5"/>
    <col min="14593" max="14593" width="4.42578125" style="5" customWidth="1"/>
    <col min="14594" max="14594" width="46.5703125" style="5" customWidth="1"/>
    <col min="14595" max="14595" width="8" style="5" customWidth="1"/>
    <col min="14596" max="14596" width="8.85546875" style="5" customWidth="1"/>
    <col min="14597" max="14597" width="19.28515625" style="5" customWidth="1"/>
    <col min="14598" max="14598" width="13" style="5" customWidth="1"/>
    <col min="14599" max="14599" width="14.85546875" style="5" customWidth="1"/>
    <col min="14600" max="14848" width="8.85546875" style="5"/>
    <col min="14849" max="14849" width="4.42578125" style="5" customWidth="1"/>
    <col min="14850" max="14850" width="46.5703125" style="5" customWidth="1"/>
    <col min="14851" max="14851" width="8" style="5" customWidth="1"/>
    <col min="14852" max="14852" width="8.85546875" style="5" customWidth="1"/>
    <col min="14853" max="14853" width="19.28515625" style="5" customWidth="1"/>
    <col min="14854" max="14854" width="13" style="5" customWidth="1"/>
    <col min="14855" max="14855" width="14.85546875" style="5" customWidth="1"/>
    <col min="14856" max="15104" width="8.85546875" style="5"/>
    <col min="15105" max="15105" width="4.42578125" style="5" customWidth="1"/>
    <col min="15106" max="15106" width="46.5703125" style="5" customWidth="1"/>
    <col min="15107" max="15107" width="8" style="5" customWidth="1"/>
    <col min="15108" max="15108" width="8.85546875" style="5" customWidth="1"/>
    <col min="15109" max="15109" width="19.28515625" style="5" customWidth="1"/>
    <col min="15110" max="15110" width="13" style="5" customWidth="1"/>
    <col min="15111" max="15111" width="14.85546875" style="5" customWidth="1"/>
    <col min="15112" max="15360" width="8.85546875" style="5"/>
    <col min="15361" max="15361" width="4.42578125" style="5" customWidth="1"/>
    <col min="15362" max="15362" width="46.5703125" style="5" customWidth="1"/>
    <col min="15363" max="15363" width="8" style="5" customWidth="1"/>
    <col min="15364" max="15364" width="8.85546875" style="5" customWidth="1"/>
    <col min="15365" max="15365" width="19.28515625" style="5" customWidth="1"/>
    <col min="15366" max="15366" width="13" style="5" customWidth="1"/>
    <col min="15367" max="15367" width="14.85546875" style="5" customWidth="1"/>
    <col min="15368" max="15616" width="8.85546875" style="5"/>
    <col min="15617" max="15617" width="4.42578125" style="5" customWidth="1"/>
    <col min="15618" max="15618" width="46.5703125" style="5" customWidth="1"/>
    <col min="15619" max="15619" width="8" style="5" customWidth="1"/>
    <col min="15620" max="15620" width="8.85546875" style="5" customWidth="1"/>
    <col min="15621" max="15621" width="19.28515625" style="5" customWidth="1"/>
    <col min="15622" max="15622" width="13" style="5" customWidth="1"/>
    <col min="15623" max="15623" width="14.85546875" style="5" customWidth="1"/>
    <col min="15624" max="15872" width="8.85546875" style="5"/>
    <col min="15873" max="15873" width="4.42578125" style="5" customWidth="1"/>
    <col min="15874" max="15874" width="46.5703125" style="5" customWidth="1"/>
    <col min="15875" max="15875" width="8" style="5" customWidth="1"/>
    <col min="15876" max="15876" width="8.85546875" style="5" customWidth="1"/>
    <col min="15877" max="15877" width="19.28515625" style="5" customWidth="1"/>
    <col min="15878" max="15878" width="13" style="5" customWidth="1"/>
    <col min="15879" max="15879" width="14.85546875" style="5" customWidth="1"/>
    <col min="15880" max="16128" width="8.85546875" style="5"/>
    <col min="16129" max="16129" width="4.42578125" style="5" customWidth="1"/>
    <col min="16130" max="16130" width="46.5703125" style="5" customWidth="1"/>
    <col min="16131" max="16131" width="8" style="5" customWidth="1"/>
    <col min="16132" max="16132" width="8.85546875" style="5" customWidth="1"/>
    <col min="16133" max="16133" width="19.28515625" style="5" customWidth="1"/>
    <col min="16134" max="16134" width="13" style="5" customWidth="1"/>
    <col min="16135" max="16135" width="14.85546875" style="5" customWidth="1"/>
    <col min="16136" max="16384" width="8.85546875" style="5"/>
  </cols>
  <sheetData>
    <row r="1" spans="1:16" s="193" customFormat="1">
      <c r="A1" s="39"/>
      <c r="B1" s="39"/>
      <c r="D1" s="39"/>
      <c r="E1" s="39"/>
      <c r="F1" s="208" t="s">
        <v>964</v>
      </c>
      <c r="G1" s="208"/>
      <c r="H1" s="208" t="s">
        <v>965</v>
      </c>
      <c r="I1" s="208"/>
      <c r="J1" s="208"/>
    </row>
    <row r="2" spans="1:16" s="193" customFormat="1">
      <c r="A2" s="39"/>
      <c r="B2" s="39"/>
      <c r="D2" s="39"/>
      <c r="E2" s="39"/>
      <c r="F2" s="208" t="s">
        <v>967</v>
      </c>
      <c r="G2" s="208"/>
      <c r="H2" s="208"/>
      <c r="I2" s="208"/>
      <c r="J2" s="208"/>
      <c r="N2" s="193" t="s">
        <v>0</v>
      </c>
      <c r="O2" s="193" t="s">
        <v>0</v>
      </c>
    </row>
    <row r="3" spans="1:16" s="193" customFormat="1">
      <c r="A3" s="39"/>
      <c r="B3" s="39"/>
      <c r="D3" s="39"/>
      <c r="E3" s="39"/>
      <c r="F3" s="208" t="s">
        <v>962</v>
      </c>
      <c r="G3" s="208"/>
      <c r="H3" s="208"/>
      <c r="I3" s="208"/>
      <c r="J3" s="208"/>
      <c r="N3" s="208"/>
      <c r="O3" s="208"/>
      <c r="P3" s="208"/>
    </row>
    <row r="4" spans="1:16" s="193" customFormat="1">
      <c r="A4" s="39" t="s">
        <v>966</v>
      </c>
      <c r="B4" s="39"/>
      <c r="D4" s="39"/>
      <c r="E4" s="39"/>
      <c r="F4" s="208" t="s">
        <v>963</v>
      </c>
      <c r="G4" s="208"/>
      <c r="H4" s="208"/>
      <c r="I4" s="208"/>
      <c r="J4" s="208"/>
      <c r="N4" s="208"/>
      <c r="O4" s="208"/>
      <c r="P4" s="208"/>
    </row>
    <row r="5" spans="1:16" s="193" customFormat="1">
      <c r="A5" s="39"/>
      <c r="B5" s="39"/>
      <c r="D5" s="39"/>
      <c r="E5" s="39"/>
      <c r="F5" s="208" t="s">
        <v>968</v>
      </c>
      <c r="G5" s="208"/>
      <c r="H5" s="208"/>
      <c r="I5" s="208"/>
      <c r="J5" s="208"/>
      <c r="N5" s="208"/>
      <c r="O5" s="208"/>
      <c r="P5" s="208"/>
    </row>
    <row r="6" spans="1:16" s="193" customFormat="1">
      <c r="A6" s="39"/>
      <c r="B6" s="39"/>
      <c r="D6" s="39"/>
      <c r="E6" s="39"/>
      <c r="F6" s="39"/>
      <c r="G6" s="39"/>
      <c r="K6" s="208"/>
      <c r="L6" s="208"/>
      <c r="M6" s="208"/>
    </row>
    <row r="7" spans="1:16">
      <c r="A7" s="39"/>
      <c r="B7" s="39"/>
      <c r="D7" s="39"/>
      <c r="E7" s="39"/>
      <c r="F7" s="5" t="s">
        <v>970</v>
      </c>
    </row>
    <row r="8" spans="1:16">
      <c r="A8" s="39"/>
      <c r="B8" s="39"/>
      <c r="D8" s="39"/>
      <c r="E8" s="39"/>
      <c r="F8" s="5" t="s">
        <v>948</v>
      </c>
      <c r="G8" s="39"/>
    </row>
    <row r="9" spans="1:16">
      <c r="A9" s="39"/>
      <c r="B9" s="39"/>
      <c r="D9" s="39"/>
      <c r="E9" s="39"/>
      <c r="F9" s="5" t="s">
        <v>1</v>
      </c>
      <c r="G9" s="39"/>
    </row>
    <row r="10" spans="1:16" ht="18.600000000000001" customHeight="1">
      <c r="A10" s="39"/>
      <c r="B10" s="39"/>
      <c r="C10" s="127"/>
      <c r="D10" s="127"/>
      <c r="E10" s="127"/>
      <c r="F10" s="5" t="s">
        <v>2</v>
      </c>
      <c r="K10" s="5" t="s">
        <v>0</v>
      </c>
    </row>
    <row r="11" spans="1:16" ht="18.600000000000001" customHeight="1">
      <c r="A11" s="39"/>
      <c r="B11" s="39"/>
      <c r="C11" s="127"/>
      <c r="D11" s="127"/>
      <c r="E11" s="127"/>
      <c r="F11" s="5" t="s">
        <v>949</v>
      </c>
    </row>
    <row r="12" spans="1:16" ht="25.5" customHeight="1">
      <c r="A12" s="216" t="s">
        <v>3</v>
      </c>
      <c r="B12" s="216"/>
      <c r="C12" s="216"/>
      <c r="D12" s="216"/>
      <c r="E12" s="216"/>
      <c r="F12" s="216"/>
      <c r="G12" s="216"/>
    </row>
    <row r="13" spans="1:16" ht="20.45" customHeight="1">
      <c r="A13" s="217" t="s">
        <v>4</v>
      </c>
      <c r="B13" s="217"/>
      <c r="C13" s="217"/>
      <c r="D13" s="217"/>
      <c r="E13" s="217"/>
      <c r="F13" s="217"/>
      <c r="G13" s="217"/>
    </row>
    <row r="14" spans="1:16" ht="22.15" customHeight="1">
      <c r="A14" s="217" t="s">
        <v>934</v>
      </c>
      <c r="B14" s="217"/>
      <c r="C14" s="217"/>
      <c r="D14" s="217"/>
      <c r="E14" s="217"/>
      <c r="F14" s="217"/>
      <c r="G14" s="217"/>
    </row>
    <row r="15" spans="1:16" ht="17.25" customHeight="1">
      <c r="A15" s="218"/>
      <c r="B15" s="218"/>
      <c r="E15" s="5"/>
      <c r="G15" s="128" t="s">
        <v>5</v>
      </c>
    </row>
    <row r="16" spans="1:16" ht="17.25" customHeight="1">
      <c r="A16" s="212" t="s">
        <v>6</v>
      </c>
      <c r="B16" s="212" t="s">
        <v>7</v>
      </c>
      <c r="C16" s="212" t="s">
        <v>8</v>
      </c>
      <c r="D16" s="212" t="s">
        <v>9</v>
      </c>
      <c r="E16" s="219" t="s">
        <v>10</v>
      </c>
      <c r="F16" s="219"/>
      <c r="G16" s="219"/>
    </row>
    <row r="17" spans="1:7" ht="27.75" customHeight="1">
      <c r="A17" s="212"/>
      <c r="B17" s="212"/>
      <c r="C17" s="212"/>
      <c r="D17" s="212"/>
      <c r="E17" s="129">
        <v>2025</v>
      </c>
      <c r="F17" s="129">
        <v>2026</v>
      </c>
      <c r="G17" s="129">
        <v>2027</v>
      </c>
    </row>
    <row r="18" spans="1:7" ht="16.5" customHeight="1">
      <c r="A18" s="130">
        <v>1</v>
      </c>
      <c r="B18" s="130">
        <v>2</v>
      </c>
      <c r="C18" s="99">
        <v>3</v>
      </c>
      <c r="D18" s="99">
        <v>4</v>
      </c>
      <c r="E18" s="131">
        <v>5</v>
      </c>
      <c r="F18" s="132">
        <v>6</v>
      </c>
      <c r="G18" s="129">
        <v>7</v>
      </c>
    </row>
    <row r="19" spans="1:7" s="124" customFormat="1">
      <c r="A19" s="209" t="s">
        <v>11</v>
      </c>
      <c r="B19" s="209"/>
      <c r="C19" s="133"/>
      <c r="D19" s="133"/>
      <c r="E19" s="178">
        <f>E21+E32+E35+E39+E44+E50+E55+E66+E59+E64+E53+E30</f>
        <v>4894973.1999999993</v>
      </c>
      <c r="F19" s="178">
        <f>F21+F32+F35+F39+F44+F50+F55+F66+F59+F64+F53+F69</f>
        <v>4860239.5</v>
      </c>
      <c r="G19" s="178">
        <f>G21+G32+G35+G39+G44+G50+G55+G66+G59+G64+G53+G69</f>
        <v>4579868.9000000004</v>
      </c>
    </row>
    <row r="20" spans="1:7" s="124" customFormat="1" ht="16.5" customHeight="1">
      <c r="A20" s="210" t="s">
        <v>12</v>
      </c>
      <c r="B20" s="210"/>
      <c r="C20" s="132"/>
      <c r="D20" s="132"/>
      <c r="E20" s="135"/>
      <c r="F20" s="136"/>
      <c r="G20" s="136"/>
    </row>
    <row r="21" spans="1:7" s="124" customFormat="1">
      <c r="A21" s="137" t="s">
        <v>13</v>
      </c>
      <c r="B21" s="138" t="s">
        <v>14</v>
      </c>
      <c r="C21" s="139">
        <v>1</v>
      </c>
      <c r="D21" s="139">
        <v>0</v>
      </c>
      <c r="E21" s="134">
        <f>E22+E23+E24+E26+E28+E29+E25+E27</f>
        <v>395084.39999999997</v>
      </c>
      <c r="F21" s="134">
        <f>F22+F23+F24+F26+F28+F29+F25</f>
        <v>396351.6</v>
      </c>
      <c r="G21" s="134">
        <f>G22+G23+G24+G26+G28+G29+G25</f>
        <v>380441.10000000003</v>
      </c>
    </row>
    <row r="22" spans="1:7" s="79" customFormat="1" ht="47.25">
      <c r="A22" s="213"/>
      <c r="B22" s="141" t="s">
        <v>15</v>
      </c>
      <c r="C22" s="142">
        <v>1</v>
      </c>
      <c r="D22" s="142">
        <v>2</v>
      </c>
      <c r="E22" s="143">
        <f>'вед прил 7'!H37</f>
        <v>3360.3</v>
      </c>
      <c r="F22" s="143">
        <f>'вед прил 7'!I37</f>
        <v>3360.3</v>
      </c>
      <c r="G22" s="143">
        <f>'вед прил 7'!J37</f>
        <v>3360.3</v>
      </c>
    </row>
    <row r="23" spans="1:7" s="79" customFormat="1" ht="63">
      <c r="A23" s="214"/>
      <c r="B23" s="28" t="s">
        <v>16</v>
      </c>
      <c r="C23" s="145">
        <v>1</v>
      </c>
      <c r="D23" s="145">
        <v>3</v>
      </c>
      <c r="E23" s="48">
        <f>'вед прил 7'!H22</f>
        <v>5288.3</v>
      </c>
      <c r="F23" s="48">
        <f>'вед прил 7'!I22</f>
        <v>4680.3999999999996</v>
      </c>
      <c r="G23" s="48">
        <f>'вед прил 7'!J22</f>
        <v>4680.3999999999996</v>
      </c>
    </row>
    <row r="24" spans="1:7" s="79" customFormat="1" ht="63">
      <c r="A24" s="214"/>
      <c r="B24" s="28" t="s">
        <v>17</v>
      </c>
      <c r="C24" s="145">
        <v>1</v>
      </c>
      <c r="D24" s="145">
        <v>4</v>
      </c>
      <c r="E24" s="48">
        <f>'вед прил 7'!H45</f>
        <v>151220.99999999997</v>
      </c>
      <c r="F24" s="48">
        <f>'вед прил 7'!I45</f>
        <v>147560.19999999998</v>
      </c>
      <c r="G24" s="48">
        <f>'вед прил 7'!J45</f>
        <v>149852.09999999998</v>
      </c>
    </row>
    <row r="25" spans="1:7" s="79" customFormat="1">
      <c r="A25" s="214"/>
      <c r="B25" s="37" t="s">
        <v>18</v>
      </c>
      <c r="C25" s="145">
        <v>1</v>
      </c>
      <c r="D25" s="145">
        <v>5</v>
      </c>
      <c r="E25" s="48">
        <f>'вед прил 7'!H91</f>
        <v>7.8</v>
      </c>
      <c r="F25" s="48">
        <f>'вед прил 7'!I91</f>
        <v>155.80000000000001</v>
      </c>
      <c r="G25" s="48">
        <f>'вед прил 7'!J91</f>
        <v>12.2</v>
      </c>
    </row>
    <row r="26" spans="1:7" s="79" customFormat="1" ht="47.25">
      <c r="A26" s="214"/>
      <c r="B26" s="28" t="s">
        <v>19</v>
      </c>
      <c r="C26" s="145">
        <v>1</v>
      </c>
      <c r="D26" s="145">
        <v>6</v>
      </c>
      <c r="E26" s="48">
        <f>'вед прил 7'!H556+'вед прил 7'!H575</f>
        <v>39367.800000000003</v>
      </c>
      <c r="F26" s="48">
        <f>'вед прил 7'!I556+'вед прил 7'!I575</f>
        <v>39984.000000000007</v>
      </c>
      <c r="G26" s="48">
        <f>'вед прил 7'!J556+'вед прил 7'!J575</f>
        <v>40040.100000000006</v>
      </c>
    </row>
    <row r="27" spans="1:7" s="79" customFormat="1" hidden="1" outlineLevel="1">
      <c r="A27" s="214"/>
      <c r="B27" s="28" t="s">
        <v>20</v>
      </c>
      <c r="C27" s="145">
        <v>1</v>
      </c>
      <c r="D27" s="145">
        <v>7</v>
      </c>
      <c r="E27" s="48">
        <f>'вед прил 7'!H96</f>
        <v>0</v>
      </c>
      <c r="F27" s="48">
        <f>'вед прил 7'!I96</f>
        <v>0</v>
      </c>
      <c r="G27" s="48">
        <f>'вед прил 7'!J96</f>
        <v>0</v>
      </c>
    </row>
    <row r="28" spans="1:7" s="79" customFormat="1" collapsed="1">
      <c r="A28" s="214"/>
      <c r="B28" s="37" t="s">
        <v>21</v>
      </c>
      <c r="C28" s="145">
        <v>1</v>
      </c>
      <c r="D28" s="145">
        <v>11</v>
      </c>
      <c r="E28" s="48">
        <f>'вед прил 7'!H102</f>
        <v>7324.2</v>
      </c>
      <c r="F28" s="48">
        <f>'вед прил 7'!I102</f>
        <v>5000</v>
      </c>
      <c r="G28" s="48">
        <f>'вед прил 7'!J102</f>
        <v>5000</v>
      </c>
    </row>
    <row r="29" spans="1:7" s="79" customFormat="1">
      <c r="A29" s="215"/>
      <c r="B29" s="147" t="s">
        <v>22</v>
      </c>
      <c r="C29" s="148">
        <v>1</v>
      </c>
      <c r="D29" s="148">
        <v>13</v>
      </c>
      <c r="E29" s="149">
        <f>'вед прил 7'!H107+'вед прил 7'!H607</f>
        <v>188515</v>
      </c>
      <c r="F29" s="149">
        <f>'вед прил 7'!I107+'вед прил 7'!I607</f>
        <v>195610.9</v>
      </c>
      <c r="G29" s="149">
        <f>'вед прил 7'!J107+'вед прил 7'!J607</f>
        <v>177496</v>
      </c>
    </row>
    <row r="30" spans="1:7" s="79" customFormat="1" hidden="1" outlineLevel="1">
      <c r="A30" s="137" t="s">
        <v>23</v>
      </c>
      <c r="B30" s="35" t="s">
        <v>24</v>
      </c>
      <c r="C30" s="150">
        <v>2</v>
      </c>
      <c r="D30" s="150">
        <v>0</v>
      </c>
      <c r="E30" s="151">
        <f>E31</f>
        <v>0</v>
      </c>
      <c r="F30" s="151">
        <f>F31</f>
        <v>0</v>
      </c>
      <c r="G30" s="151">
        <f>G31</f>
        <v>0</v>
      </c>
    </row>
    <row r="31" spans="1:7" s="79" customFormat="1" hidden="1" outlineLevel="1">
      <c r="A31" s="146"/>
      <c r="B31" s="28" t="s">
        <v>25</v>
      </c>
      <c r="C31" s="152">
        <v>2</v>
      </c>
      <c r="D31" s="152">
        <v>3</v>
      </c>
      <c r="E31" s="149">
        <f>'вед прил 7'!H177</f>
        <v>0</v>
      </c>
      <c r="F31" s="149">
        <f>'[1]вед прил 7'!I161</f>
        <v>0</v>
      </c>
      <c r="G31" s="149">
        <f>'[1]вед прил 7'!J161</f>
        <v>0</v>
      </c>
    </row>
    <row r="32" spans="1:7" s="124" customFormat="1" ht="31.5" collapsed="1">
      <c r="A32" s="137" t="s">
        <v>23</v>
      </c>
      <c r="B32" s="138" t="s">
        <v>26</v>
      </c>
      <c r="C32" s="139">
        <v>3</v>
      </c>
      <c r="D32" s="139">
        <v>0</v>
      </c>
      <c r="E32" s="153">
        <f>E33+E34</f>
        <v>82057.800000000017</v>
      </c>
      <c r="F32" s="153">
        <f>F33+F34</f>
        <v>85136.6</v>
      </c>
      <c r="G32" s="153">
        <f>G33+G34</f>
        <v>76804.800000000003</v>
      </c>
    </row>
    <row r="33" spans="1:9" s="79" customFormat="1" ht="47.25">
      <c r="A33" s="213"/>
      <c r="B33" s="154" t="s">
        <v>27</v>
      </c>
      <c r="C33" s="142">
        <v>3</v>
      </c>
      <c r="D33" s="142">
        <v>10</v>
      </c>
      <c r="E33" s="143">
        <f>'вед прил 7'!H179</f>
        <v>81887.800000000017</v>
      </c>
      <c r="F33" s="143">
        <f>'вед прил 7'!I179</f>
        <v>84966.6</v>
      </c>
      <c r="G33" s="143">
        <f>'вед прил 7'!J179</f>
        <v>76634.8</v>
      </c>
    </row>
    <row r="34" spans="1:9" s="79" customFormat="1" ht="31.5">
      <c r="A34" s="215"/>
      <c r="B34" s="147" t="s">
        <v>28</v>
      </c>
      <c r="C34" s="148">
        <v>3</v>
      </c>
      <c r="D34" s="148">
        <v>14</v>
      </c>
      <c r="E34" s="149">
        <f>'вед прил 7'!H222</f>
        <v>170</v>
      </c>
      <c r="F34" s="149">
        <f>'вед прил 7'!I222</f>
        <v>170</v>
      </c>
      <c r="G34" s="149">
        <f>'вед прил 7'!J222</f>
        <v>170</v>
      </c>
    </row>
    <row r="35" spans="1:9" s="124" customFormat="1">
      <c r="A35" s="137" t="s">
        <v>29</v>
      </c>
      <c r="B35" s="138" t="s">
        <v>30</v>
      </c>
      <c r="C35" s="139">
        <v>4</v>
      </c>
      <c r="D35" s="139">
        <v>0</v>
      </c>
      <c r="E35" s="153">
        <f>E36+E37+E38</f>
        <v>66026.399999999994</v>
      </c>
      <c r="F35" s="153">
        <f>F36+F37+F38</f>
        <v>64861.600000000006</v>
      </c>
      <c r="G35" s="153">
        <f>G36+G37+G38</f>
        <v>67813.399999999994</v>
      </c>
    </row>
    <row r="36" spans="1:9" s="79" customFormat="1">
      <c r="A36" s="213"/>
      <c r="B36" s="154" t="s">
        <v>31</v>
      </c>
      <c r="C36" s="142">
        <v>4</v>
      </c>
      <c r="D36" s="142">
        <v>5</v>
      </c>
      <c r="E36" s="143">
        <f>'вед прил 7'!H232</f>
        <v>14219.4</v>
      </c>
      <c r="F36" s="143">
        <f>'вед прил 7'!I232</f>
        <v>14219.4</v>
      </c>
      <c r="G36" s="143">
        <f>'вед прил 7'!J232</f>
        <v>14219.4</v>
      </c>
    </row>
    <row r="37" spans="1:9" s="79" customFormat="1">
      <c r="A37" s="214"/>
      <c r="B37" s="37" t="s">
        <v>32</v>
      </c>
      <c r="C37" s="145">
        <v>4</v>
      </c>
      <c r="D37" s="145">
        <v>9</v>
      </c>
      <c r="E37" s="48">
        <f>'вед прил 7'!H244</f>
        <v>5983.2</v>
      </c>
      <c r="F37" s="48">
        <f>'вед прил 7'!I244</f>
        <v>6258.8</v>
      </c>
      <c r="G37" s="48">
        <f>'вед прил 7'!J244</f>
        <v>8303.2999999999993</v>
      </c>
    </row>
    <row r="38" spans="1:9" s="79" customFormat="1" ht="31.5">
      <c r="A38" s="215"/>
      <c r="B38" s="147" t="s">
        <v>33</v>
      </c>
      <c r="C38" s="148">
        <v>4</v>
      </c>
      <c r="D38" s="148">
        <v>12</v>
      </c>
      <c r="E38" s="149">
        <f>'вед прил 7'!H260+'вед прил 7'!H587</f>
        <v>45823.8</v>
      </c>
      <c r="F38" s="149">
        <f>'вед прил 7'!I260+'вед прил 7'!I587</f>
        <v>44383.4</v>
      </c>
      <c r="G38" s="149">
        <f>'вед прил 7'!J260+'вед прил 7'!J587</f>
        <v>45290.7</v>
      </c>
    </row>
    <row r="39" spans="1:9">
      <c r="A39" s="137" t="s">
        <v>34</v>
      </c>
      <c r="B39" s="138" t="s">
        <v>35</v>
      </c>
      <c r="C39" s="139">
        <v>5</v>
      </c>
      <c r="D39" s="139">
        <v>0</v>
      </c>
      <c r="E39" s="153">
        <f>E41+E43+E42+E40</f>
        <v>40024.9</v>
      </c>
      <c r="F39" s="153">
        <f>F41+F43+F42+F40</f>
        <v>293151.19999999995</v>
      </c>
      <c r="G39" s="153">
        <f>G41+G43+G42+G40</f>
        <v>17737.7</v>
      </c>
    </row>
    <row r="40" spans="1:9" s="79" customFormat="1">
      <c r="A40" s="155"/>
      <c r="B40" s="154" t="s">
        <v>36</v>
      </c>
      <c r="C40" s="142">
        <v>5</v>
      </c>
      <c r="D40" s="142">
        <v>1</v>
      </c>
      <c r="E40" s="143">
        <f>'вед прил 7'!H300</f>
        <v>6523</v>
      </c>
      <c r="F40" s="143">
        <f>'вед прил 7'!I300</f>
        <v>0</v>
      </c>
      <c r="G40" s="143">
        <f>'вед прил 7'!J300</f>
        <v>0</v>
      </c>
    </row>
    <row r="41" spans="1:9" s="79" customFormat="1">
      <c r="A41" s="144"/>
      <c r="B41" s="37" t="s">
        <v>37</v>
      </c>
      <c r="C41" s="145">
        <v>5</v>
      </c>
      <c r="D41" s="145">
        <v>2</v>
      </c>
      <c r="E41" s="48">
        <f>'вед прил 7'!H305</f>
        <v>5598</v>
      </c>
      <c r="F41" s="48">
        <f>'вед прил 7'!I305</f>
        <v>280424.09999999998</v>
      </c>
      <c r="G41" s="48">
        <f>'вед прил 7'!J305</f>
        <v>5000</v>
      </c>
    </row>
    <row r="42" spans="1:9" s="79" customFormat="1">
      <c r="A42" s="144"/>
      <c r="B42" s="37" t="s">
        <v>38</v>
      </c>
      <c r="C42" s="145">
        <v>5</v>
      </c>
      <c r="D42" s="145">
        <v>3</v>
      </c>
      <c r="E42" s="48">
        <f>'вед прил 7'!H339</f>
        <v>16270</v>
      </c>
      <c r="F42" s="48">
        <f>'вед прил 7'!I339</f>
        <v>750</v>
      </c>
      <c r="G42" s="48">
        <f>'вед прил 7'!J339</f>
        <v>750</v>
      </c>
    </row>
    <row r="43" spans="1:9" s="125" customFormat="1" ht="31.5">
      <c r="A43" s="146"/>
      <c r="B43" s="147" t="s">
        <v>39</v>
      </c>
      <c r="C43" s="148">
        <v>5</v>
      </c>
      <c r="D43" s="148">
        <v>5</v>
      </c>
      <c r="E43" s="149">
        <f>'вед прил 7'!H357</f>
        <v>11633.9</v>
      </c>
      <c r="F43" s="149">
        <f>'вед прил 7'!I357</f>
        <v>11977.1</v>
      </c>
      <c r="G43" s="149">
        <f>'вед прил 7'!J357</f>
        <v>11987.7</v>
      </c>
    </row>
    <row r="44" spans="1:9">
      <c r="A44" s="137" t="s">
        <v>40</v>
      </c>
      <c r="B44" s="138" t="s">
        <v>41</v>
      </c>
      <c r="C44" s="139">
        <v>7</v>
      </c>
      <c r="D44" s="139">
        <v>0</v>
      </c>
      <c r="E44" s="182">
        <f>E45+E46+E47+E48+E49</f>
        <v>3537429</v>
      </c>
      <c r="F44" s="182">
        <f t="shared" ref="F44:G44" si="0">F45+F46+F47+F48+F49</f>
        <v>3484807.1999999997</v>
      </c>
      <c r="G44" s="182">
        <f t="shared" si="0"/>
        <v>3463104.4</v>
      </c>
      <c r="I44" s="124"/>
    </row>
    <row r="45" spans="1:9" s="125" customFormat="1">
      <c r="A45" s="140"/>
      <c r="B45" s="154" t="s">
        <v>42</v>
      </c>
      <c r="C45" s="142">
        <v>7</v>
      </c>
      <c r="D45" s="142">
        <v>1</v>
      </c>
      <c r="E45" s="143">
        <f>'вед прил 7'!H365+'вед прил 7'!H622</f>
        <v>957639.8</v>
      </c>
      <c r="F45" s="143">
        <f>'вед прил 7'!I365+'вед прил 7'!I622</f>
        <v>974614.8</v>
      </c>
      <c r="G45" s="143">
        <f>'вед прил 7'!J365+'вед прил 7'!J622</f>
        <v>982668.70000000007</v>
      </c>
    </row>
    <row r="46" spans="1:9" s="79" customFormat="1">
      <c r="A46" s="144"/>
      <c r="B46" s="37" t="s">
        <v>43</v>
      </c>
      <c r="C46" s="145">
        <v>7</v>
      </c>
      <c r="D46" s="145">
        <v>2</v>
      </c>
      <c r="E46" s="183">
        <f>'вед прил 7'!H665</f>
        <v>1898408.5999999999</v>
      </c>
      <c r="F46" s="183">
        <f>'вед прил 7'!I665</f>
        <v>1898781</v>
      </c>
      <c r="G46" s="183">
        <f>'вед прил 7'!J665</f>
        <v>1937178.7</v>
      </c>
    </row>
    <row r="47" spans="1:9" s="79" customFormat="1">
      <c r="A47" s="144"/>
      <c r="B47" s="37" t="s">
        <v>44</v>
      </c>
      <c r="C47" s="145">
        <v>7</v>
      </c>
      <c r="D47" s="145">
        <v>3</v>
      </c>
      <c r="E47" s="48">
        <f>'вед прил 7'!H774+'вед прил 7'!H886</f>
        <v>449675.10000000009</v>
      </c>
      <c r="F47" s="48">
        <f>'вед прил 7'!I774+'вед прил 7'!I886</f>
        <v>321650.70000000007</v>
      </c>
      <c r="G47" s="48">
        <f>'вед прил 7'!J774+'вед прил 7'!J886</f>
        <v>324859.59999999998</v>
      </c>
    </row>
    <row r="48" spans="1:9" s="79" customFormat="1">
      <c r="A48" s="144"/>
      <c r="B48" s="37" t="s">
        <v>45</v>
      </c>
      <c r="C48" s="145">
        <v>7</v>
      </c>
      <c r="D48" s="145">
        <v>7</v>
      </c>
      <c r="E48" s="48">
        <f>'вед прил 7'!H381+'вед прил 7'!H1148</f>
        <v>23707.9</v>
      </c>
      <c r="F48" s="48">
        <f>'вед прил 7'!I381+'вед прил 7'!I1148</f>
        <v>23522.300000000003</v>
      </c>
      <c r="G48" s="48">
        <f>'вед прил 7'!J381+'вед прил 7'!J1148</f>
        <v>23475.100000000002</v>
      </c>
    </row>
    <row r="49" spans="1:7" s="79" customFormat="1">
      <c r="A49" s="146"/>
      <c r="B49" s="147" t="s">
        <v>46</v>
      </c>
      <c r="C49" s="148">
        <v>7</v>
      </c>
      <c r="D49" s="148">
        <v>9</v>
      </c>
      <c r="E49" s="149">
        <f>'вед прил 7'!H387+'вед прил 7'!H814+'вед прил 7'!H1173+'вед прил 7'!H914+'вед прил 7'!H1005</f>
        <v>207997.6</v>
      </c>
      <c r="F49" s="149">
        <f>'вед прил 7'!I387+'вед прил 7'!I814+'вед прил 7'!I1173+'вед прил 7'!I914+'вед прил 7'!I1005</f>
        <v>266238.40000000002</v>
      </c>
      <c r="G49" s="149">
        <f>'вед прил 7'!J387+'вед прил 7'!J814+'вед прил 7'!J1173+'вед прил 7'!J914+'вед прил 7'!J1005</f>
        <v>194922.3</v>
      </c>
    </row>
    <row r="50" spans="1:7">
      <c r="A50" s="137" t="s">
        <v>47</v>
      </c>
      <c r="B50" s="138" t="s">
        <v>48</v>
      </c>
      <c r="C50" s="139">
        <v>8</v>
      </c>
      <c r="D50" s="139">
        <v>0</v>
      </c>
      <c r="E50" s="153">
        <f>E51+E52</f>
        <v>62683.899999999994</v>
      </c>
      <c r="F50" s="153">
        <f>F51+F52</f>
        <v>63240.7</v>
      </c>
      <c r="G50" s="153">
        <f>G51+G52</f>
        <v>63432.2</v>
      </c>
    </row>
    <row r="51" spans="1:7" s="125" customFormat="1">
      <c r="A51" s="155"/>
      <c r="B51" s="154" t="s">
        <v>49</v>
      </c>
      <c r="C51" s="142">
        <v>8</v>
      </c>
      <c r="D51" s="142">
        <v>1</v>
      </c>
      <c r="E51" s="143">
        <f>'вед прил 7'!H927</f>
        <v>35232.899999999994</v>
      </c>
      <c r="F51" s="143">
        <f>'вед прил 7'!I927</f>
        <v>35877</v>
      </c>
      <c r="G51" s="143">
        <f>'вед прил 7'!J927</f>
        <v>36054.800000000003</v>
      </c>
    </row>
    <row r="52" spans="1:7" s="79" customFormat="1" ht="21.75" customHeight="1">
      <c r="A52" s="156"/>
      <c r="B52" s="147" t="s">
        <v>50</v>
      </c>
      <c r="C52" s="148">
        <v>8</v>
      </c>
      <c r="D52" s="148">
        <v>4</v>
      </c>
      <c r="E52" s="149">
        <f>'вед прил 7'!H968+'вед прил 7'!H404</f>
        <v>27451</v>
      </c>
      <c r="F52" s="149">
        <f>'вед прил 7'!I968+'вед прил 7'!I404</f>
        <v>27363.7</v>
      </c>
      <c r="G52" s="149">
        <f>'вед прил 7'!J968+'вед прил 7'!J404</f>
        <v>27377.399999999998</v>
      </c>
    </row>
    <row r="53" spans="1:7" hidden="1" outlineLevel="1">
      <c r="A53" s="137" t="s">
        <v>51</v>
      </c>
      <c r="B53" s="138" t="s">
        <v>52</v>
      </c>
      <c r="C53" s="139">
        <v>9</v>
      </c>
      <c r="D53" s="139">
        <v>0</v>
      </c>
      <c r="E53" s="153">
        <f>E54</f>
        <v>0</v>
      </c>
      <c r="F53" s="153">
        <f>F54</f>
        <v>0</v>
      </c>
      <c r="G53" s="153">
        <f>G54</f>
        <v>0</v>
      </c>
    </row>
    <row r="54" spans="1:7" s="79" customFormat="1" hidden="1" outlineLevel="1">
      <c r="A54" s="156"/>
      <c r="B54" s="147" t="s">
        <v>53</v>
      </c>
      <c r="C54" s="148">
        <v>9</v>
      </c>
      <c r="D54" s="148">
        <v>2</v>
      </c>
      <c r="E54" s="149">
        <f>'вед прил 7'!H412</f>
        <v>0</v>
      </c>
      <c r="F54" s="149">
        <f>'вед прил 7'!I412</f>
        <v>0</v>
      </c>
      <c r="G54" s="149">
        <f>'вед прил 7'!J412</f>
        <v>0</v>
      </c>
    </row>
    <row r="55" spans="1:7" collapsed="1">
      <c r="A55" s="137" t="s">
        <v>54</v>
      </c>
      <c r="B55" s="138" t="s">
        <v>55</v>
      </c>
      <c r="C55" s="139">
        <v>10</v>
      </c>
      <c r="D55" s="139">
        <v>0</v>
      </c>
      <c r="E55" s="153">
        <f>E56+E57+E58</f>
        <v>199564.40000000002</v>
      </c>
      <c r="F55" s="153">
        <f>F56+F57+F58</f>
        <v>164414.20000000001</v>
      </c>
      <c r="G55" s="153">
        <f>G56+G57+G58</f>
        <v>168868.80000000002</v>
      </c>
    </row>
    <row r="56" spans="1:7" s="79" customFormat="1">
      <c r="A56" s="155"/>
      <c r="B56" s="154" t="s">
        <v>56</v>
      </c>
      <c r="C56" s="142">
        <v>10</v>
      </c>
      <c r="D56" s="142">
        <v>1</v>
      </c>
      <c r="E56" s="143">
        <f>'вед прил 7'!H419</f>
        <v>13360.5</v>
      </c>
      <c r="F56" s="143">
        <f>'вед прил 7'!I419</f>
        <v>14487.5</v>
      </c>
      <c r="G56" s="143">
        <f>'вед прил 7'!J419</f>
        <v>15740.7</v>
      </c>
    </row>
    <row r="57" spans="1:7" s="79" customFormat="1">
      <c r="A57" s="137"/>
      <c r="B57" s="37" t="s">
        <v>57</v>
      </c>
      <c r="C57" s="145">
        <v>10</v>
      </c>
      <c r="D57" s="145">
        <v>3</v>
      </c>
      <c r="E57" s="48">
        <f>'вед прил 7'!H424</f>
        <v>30360</v>
      </c>
      <c r="F57" s="48">
        <f>'вед прил 7'!I424</f>
        <v>5360</v>
      </c>
      <c r="G57" s="48">
        <f>'вед прил 7'!J424</f>
        <v>5360</v>
      </c>
    </row>
    <row r="58" spans="1:7" s="79" customFormat="1">
      <c r="A58" s="156"/>
      <c r="B58" s="147" t="s">
        <v>58</v>
      </c>
      <c r="C58" s="148">
        <v>10</v>
      </c>
      <c r="D58" s="148">
        <v>4</v>
      </c>
      <c r="E58" s="149">
        <f>'вед прил 7'!H445+'вед прил 7'!H877</f>
        <v>155843.90000000002</v>
      </c>
      <c r="F58" s="149">
        <f>'вед прил 7'!I445+'вед прил 7'!I877</f>
        <v>144566.70000000001</v>
      </c>
      <c r="G58" s="149">
        <f>'вед прил 7'!J445+'вед прил 7'!J877</f>
        <v>147768.1</v>
      </c>
    </row>
    <row r="59" spans="1:7">
      <c r="A59" s="137" t="s">
        <v>51</v>
      </c>
      <c r="B59" s="138" t="s">
        <v>59</v>
      </c>
      <c r="C59" s="139">
        <v>11</v>
      </c>
      <c r="D59" s="139">
        <v>0</v>
      </c>
      <c r="E59" s="153">
        <f>SUM(E60:E63)</f>
        <v>408988.1</v>
      </c>
      <c r="F59" s="153">
        <f>SUM(F60:F63)</f>
        <v>229656.4</v>
      </c>
      <c r="G59" s="153">
        <f>SUM(G60:G63)</f>
        <v>213046.49999999997</v>
      </c>
    </row>
    <row r="60" spans="1:7" s="79" customFormat="1">
      <c r="A60" s="155"/>
      <c r="B60" s="154" t="s">
        <v>60</v>
      </c>
      <c r="C60" s="142">
        <v>11</v>
      </c>
      <c r="D60" s="142">
        <v>1</v>
      </c>
      <c r="E60" s="143">
        <f>'вед прил 7'!H482+'вед прил 7'!H1013</f>
        <v>219786.59999999998</v>
      </c>
      <c r="F60" s="143">
        <f>'вед прил 7'!I482+'вед прил 7'!I1013</f>
        <v>58746.899999999994</v>
      </c>
      <c r="G60" s="143">
        <f>'вед прил 7'!J482+'вед прил 7'!J1013</f>
        <v>32649.8</v>
      </c>
    </row>
    <row r="61" spans="1:7" s="79" customFormat="1">
      <c r="A61" s="137"/>
      <c r="B61" s="37" t="s">
        <v>61</v>
      </c>
      <c r="C61" s="145">
        <v>11</v>
      </c>
      <c r="D61" s="145">
        <v>2</v>
      </c>
      <c r="E61" s="48">
        <f>'вед прил 7'!H1073</f>
        <v>6780</v>
      </c>
      <c r="F61" s="48">
        <f>'вед прил 7'!I1073</f>
        <v>4530</v>
      </c>
      <c r="G61" s="48">
        <f>'вед прил 7'!J1073</f>
        <v>4530</v>
      </c>
    </row>
    <row r="62" spans="1:7" s="79" customFormat="1">
      <c r="A62" s="156"/>
      <c r="B62" s="147" t="s">
        <v>62</v>
      </c>
      <c r="C62" s="148">
        <v>11</v>
      </c>
      <c r="D62" s="148">
        <v>3</v>
      </c>
      <c r="E62" s="149">
        <f>'вед прил 7'!H1086</f>
        <v>178367.09999999998</v>
      </c>
      <c r="F62" s="149">
        <f>'вед прил 7'!I1086</f>
        <v>162305.1</v>
      </c>
      <c r="G62" s="149">
        <f>'вед прил 7'!J1086</f>
        <v>171762.3</v>
      </c>
    </row>
    <row r="63" spans="1:7" s="79" customFormat="1" ht="31.5">
      <c r="A63" s="156"/>
      <c r="B63" s="147" t="s">
        <v>63</v>
      </c>
      <c r="C63" s="148">
        <v>11</v>
      </c>
      <c r="D63" s="148">
        <v>5</v>
      </c>
      <c r="E63" s="149">
        <f>'вед прил 7'!H1136</f>
        <v>4054.4</v>
      </c>
      <c r="F63" s="149">
        <f>'вед прил 7'!I1136</f>
        <v>4074.4</v>
      </c>
      <c r="G63" s="149">
        <f>'вед прил 7'!J1136</f>
        <v>4104.3999999999996</v>
      </c>
    </row>
    <row r="64" spans="1:7" ht="31.5">
      <c r="A64" s="137" t="s">
        <v>64</v>
      </c>
      <c r="B64" s="138" t="s">
        <v>65</v>
      </c>
      <c r="C64" s="139">
        <v>13</v>
      </c>
      <c r="D64" s="139">
        <v>0</v>
      </c>
      <c r="E64" s="153">
        <f>SUM(E65)</f>
        <v>220</v>
      </c>
      <c r="F64" s="153">
        <f>SUM(F65)</f>
        <v>220</v>
      </c>
      <c r="G64" s="153">
        <f>SUM(G65)</f>
        <v>220</v>
      </c>
    </row>
    <row r="65" spans="1:7" s="79" customFormat="1" ht="31.5">
      <c r="A65" s="157"/>
      <c r="B65" s="158" t="s">
        <v>66</v>
      </c>
      <c r="C65" s="159">
        <v>13</v>
      </c>
      <c r="D65" s="159">
        <v>1</v>
      </c>
      <c r="E65" s="160">
        <f>'вед прил 7'!H536</f>
        <v>220</v>
      </c>
      <c r="F65" s="160">
        <f>'вед прил 7'!I536</f>
        <v>220</v>
      </c>
      <c r="G65" s="160">
        <f>'вед прил 7'!J536</f>
        <v>220</v>
      </c>
    </row>
    <row r="66" spans="1:7" ht="47.25">
      <c r="A66" s="137" t="s">
        <v>67</v>
      </c>
      <c r="B66" s="138" t="s">
        <v>68</v>
      </c>
      <c r="C66" s="139">
        <v>14</v>
      </c>
      <c r="D66" s="139">
        <v>0</v>
      </c>
      <c r="E66" s="153">
        <f>E68+E67</f>
        <v>102894.3</v>
      </c>
      <c r="F66" s="153">
        <f>F68+F67</f>
        <v>23400</v>
      </c>
      <c r="G66" s="153">
        <f>G68+G67</f>
        <v>23400</v>
      </c>
    </row>
    <row r="67" spans="1:7" s="79" customFormat="1" ht="47.25">
      <c r="A67" s="155"/>
      <c r="B67" s="154" t="s">
        <v>69</v>
      </c>
      <c r="C67" s="142">
        <v>14</v>
      </c>
      <c r="D67" s="142">
        <v>1</v>
      </c>
      <c r="E67" s="143">
        <f>'вед прил 7'!H567</f>
        <v>33400</v>
      </c>
      <c r="F67" s="143">
        <f>'вед прил 7'!I567</f>
        <v>23400</v>
      </c>
      <c r="G67" s="143">
        <f>'вед прил 7'!J567</f>
        <v>23400</v>
      </c>
    </row>
    <row r="68" spans="1:7" s="79" customFormat="1" ht="31.5">
      <c r="A68" s="156"/>
      <c r="B68" s="147" t="s">
        <v>70</v>
      </c>
      <c r="C68" s="148">
        <v>14</v>
      </c>
      <c r="D68" s="148">
        <v>3</v>
      </c>
      <c r="E68" s="161">
        <f>'вед прил 7'!H543</f>
        <v>69494.3</v>
      </c>
      <c r="F68" s="161">
        <f>'вед прил 7'!I543</f>
        <v>0</v>
      </c>
      <c r="G68" s="161">
        <f>'вед прил 7'!J543</f>
        <v>0</v>
      </c>
    </row>
    <row r="69" spans="1:7">
      <c r="A69" s="137" t="s">
        <v>71</v>
      </c>
      <c r="B69" s="138" t="s">
        <v>72</v>
      </c>
      <c r="C69" s="145"/>
      <c r="D69" s="145"/>
      <c r="E69" s="101"/>
      <c r="F69" s="101">
        <f>'вед прил 7'!I1181</f>
        <v>55000</v>
      </c>
      <c r="G69" s="101">
        <f>'вед прил 7'!J1181</f>
        <v>105000</v>
      </c>
    </row>
    <row r="70" spans="1:7" s="79" customFormat="1" ht="17.25" customHeight="1">
      <c r="A70" s="162"/>
      <c r="B70" s="163"/>
      <c r="C70" s="164"/>
      <c r="D70" s="164"/>
      <c r="E70" s="78"/>
      <c r="G70" s="90" t="s">
        <v>969</v>
      </c>
    </row>
    <row r="71" spans="1:7" ht="20.45" customHeight="1">
      <c r="A71" s="165"/>
      <c r="E71" s="166"/>
    </row>
    <row r="72" spans="1:7" customFormat="1">
      <c r="A72" s="167" t="s">
        <v>73</v>
      </c>
      <c r="B72" s="168"/>
      <c r="C72" s="167"/>
    </row>
    <row r="73" spans="1:7" customFormat="1">
      <c r="A73" s="167" t="s">
        <v>74</v>
      </c>
      <c r="B73" s="168"/>
      <c r="C73" s="167"/>
    </row>
    <row r="74" spans="1:7" customFormat="1">
      <c r="A74" s="167" t="s">
        <v>75</v>
      </c>
      <c r="B74" s="168"/>
      <c r="C74" s="169"/>
      <c r="D74" s="5"/>
      <c r="E74" s="83"/>
      <c r="F74" s="211" t="s">
        <v>76</v>
      </c>
      <c r="G74" s="211"/>
    </row>
    <row r="75" spans="1:7">
      <c r="A75" s="167"/>
      <c r="B75" s="168"/>
      <c r="C75" s="167"/>
      <c r="D75"/>
      <c r="E75"/>
    </row>
    <row r="76" spans="1:7">
      <c r="A76" s="167"/>
      <c r="B76" s="168"/>
      <c r="C76" s="167"/>
      <c r="D76"/>
      <c r="G76" s="170"/>
    </row>
  </sheetData>
  <autoFilter ref="A18:G70"/>
  <mergeCells count="29">
    <mergeCell ref="A12:G12"/>
    <mergeCell ref="A13:G13"/>
    <mergeCell ref="A14:G14"/>
    <mergeCell ref="A15:B15"/>
    <mergeCell ref="E16:G16"/>
    <mergeCell ref="A19:B19"/>
    <mergeCell ref="A20:B20"/>
    <mergeCell ref="F74:G74"/>
    <mergeCell ref="A16:A17"/>
    <mergeCell ref="A22:A29"/>
    <mergeCell ref="A33:A34"/>
    <mergeCell ref="A36:A38"/>
    <mergeCell ref="B16:B17"/>
    <mergeCell ref="C16:C17"/>
    <mergeCell ref="D16:D17"/>
    <mergeCell ref="F1:G1"/>
    <mergeCell ref="H1:J1"/>
    <mergeCell ref="F2:G2"/>
    <mergeCell ref="H2:J2"/>
    <mergeCell ref="F3:G3"/>
    <mergeCell ref="H3:J3"/>
    <mergeCell ref="K6:M6"/>
    <mergeCell ref="N3:P3"/>
    <mergeCell ref="F4:G4"/>
    <mergeCell ref="H4:J4"/>
    <mergeCell ref="N4:P4"/>
    <mergeCell ref="F5:G5"/>
    <mergeCell ref="H5:J5"/>
    <mergeCell ref="N5:P5"/>
  </mergeCells>
  <pageMargins left="1.1811023622047201" right="0.39370078740157499" top="0.78740157480314998" bottom="0.78740157480314998" header="0.31496062992126" footer="0.31496062992126"/>
  <pageSetup paperSize="9" scale="69" fitToWidth="0" orientation="portrait" useFirstPageNumber="1"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42"/>
  <sheetViews>
    <sheetView tabSelected="1" showRuler="0" view="pageBreakPreview" zoomScale="80" zoomScaleNormal="70" zoomScalePageLayoutView="40" workbookViewId="0">
      <selection activeCell="F20" sqref="F20"/>
    </sheetView>
  </sheetViews>
  <sheetFormatPr defaultColWidth="9" defaultRowHeight="15.75" outlineLevelRow="1"/>
  <cols>
    <col min="1" max="1" width="5.28515625" style="6" customWidth="1"/>
    <col min="2" max="2" width="76.42578125" style="6" customWidth="1"/>
    <col min="3" max="3" width="18" style="6" customWidth="1"/>
    <col min="4" max="4" width="5.140625" style="6" hidden="1" customWidth="1"/>
    <col min="5" max="5" width="21.85546875" style="93" customWidth="1"/>
    <col min="6" max="6" width="16.42578125" style="94" customWidth="1"/>
    <col min="7" max="7" width="18" style="94" customWidth="1"/>
    <col min="8" max="8" width="9.140625" style="6"/>
    <col min="9" max="9" width="18.7109375" style="6" customWidth="1"/>
    <col min="10" max="10" width="16.140625" style="6" customWidth="1"/>
    <col min="11" max="11" width="15" style="6" customWidth="1"/>
    <col min="12" max="12" width="12" style="6" customWidth="1"/>
    <col min="13" max="13" width="20.42578125" style="6" customWidth="1"/>
    <col min="14" max="256" width="9.140625" style="6"/>
    <col min="257" max="257" width="5.28515625" style="6" customWidth="1"/>
    <col min="258" max="258" width="54.5703125" style="6" customWidth="1"/>
    <col min="259" max="259" width="14.7109375" style="6" customWidth="1"/>
    <col min="260" max="260" width="5.140625" style="6" customWidth="1"/>
    <col min="261" max="261" width="19.5703125" style="6" customWidth="1"/>
    <col min="262" max="512" width="9.140625" style="6"/>
    <col min="513" max="513" width="5.28515625" style="6" customWidth="1"/>
    <col min="514" max="514" width="54.5703125" style="6" customWidth="1"/>
    <col min="515" max="515" width="14.7109375" style="6" customWidth="1"/>
    <col min="516" max="516" width="5.140625" style="6" customWidth="1"/>
    <col min="517" max="517" width="19.5703125" style="6" customWidth="1"/>
    <col min="518" max="768" width="9.140625" style="6"/>
    <col min="769" max="769" width="5.28515625" style="6" customWidth="1"/>
    <col min="770" max="770" width="54.5703125" style="6" customWidth="1"/>
    <col min="771" max="771" width="14.7109375" style="6" customWidth="1"/>
    <col min="772" max="772" width="5.140625" style="6" customWidth="1"/>
    <col min="773" max="773" width="19.5703125" style="6" customWidth="1"/>
    <col min="774" max="1024" width="9.140625" style="6"/>
    <col min="1025" max="1025" width="5.28515625" style="6" customWidth="1"/>
    <col min="1026" max="1026" width="54.5703125" style="6" customWidth="1"/>
    <col min="1027" max="1027" width="14.7109375" style="6" customWidth="1"/>
    <col min="1028" max="1028" width="5.140625" style="6" customWidth="1"/>
    <col min="1029" max="1029" width="19.5703125" style="6" customWidth="1"/>
    <col min="1030" max="1280" width="9.140625" style="6"/>
    <col min="1281" max="1281" width="5.28515625" style="6" customWidth="1"/>
    <col min="1282" max="1282" width="54.5703125" style="6" customWidth="1"/>
    <col min="1283" max="1283" width="14.7109375" style="6" customWidth="1"/>
    <col min="1284" max="1284" width="5.140625" style="6" customWidth="1"/>
    <col min="1285" max="1285" width="19.5703125" style="6" customWidth="1"/>
    <col min="1286" max="1536" width="9.140625" style="6"/>
    <col min="1537" max="1537" width="5.28515625" style="6" customWidth="1"/>
    <col min="1538" max="1538" width="54.5703125" style="6" customWidth="1"/>
    <col min="1539" max="1539" width="14.7109375" style="6" customWidth="1"/>
    <col min="1540" max="1540" width="5.140625" style="6" customWidth="1"/>
    <col min="1541" max="1541" width="19.5703125" style="6" customWidth="1"/>
    <col min="1542" max="1792" width="9.140625" style="6"/>
    <col min="1793" max="1793" width="5.28515625" style="6" customWidth="1"/>
    <col min="1794" max="1794" width="54.5703125" style="6" customWidth="1"/>
    <col min="1795" max="1795" width="14.7109375" style="6" customWidth="1"/>
    <col min="1796" max="1796" width="5.140625" style="6" customWidth="1"/>
    <col min="1797" max="1797" width="19.5703125" style="6" customWidth="1"/>
    <col min="1798" max="2048" width="9.140625" style="6"/>
    <col min="2049" max="2049" width="5.28515625" style="6" customWidth="1"/>
    <col min="2050" max="2050" width="54.5703125" style="6" customWidth="1"/>
    <col min="2051" max="2051" width="14.7109375" style="6" customWidth="1"/>
    <col min="2052" max="2052" width="5.140625" style="6" customWidth="1"/>
    <col min="2053" max="2053" width="19.5703125" style="6" customWidth="1"/>
    <col min="2054" max="2304" width="9.140625" style="6"/>
    <col min="2305" max="2305" width="5.28515625" style="6" customWidth="1"/>
    <col min="2306" max="2306" width="54.5703125" style="6" customWidth="1"/>
    <col min="2307" max="2307" width="14.7109375" style="6" customWidth="1"/>
    <col min="2308" max="2308" width="5.140625" style="6" customWidth="1"/>
    <col min="2309" max="2309" width="19.5703125" style="6" customWidth="1"/>
    <col min="2310" max="2560" width="9.140625" style="6"/>
    <col min="2561" max="2561" width="5.28515625" style="6" customWidth="1"/>
    <col min="2562" max="2562" width="54.5703125" style="6" customWidth="1"/>
    <col min="2563" max="2563" width="14.7109375" style="6" customWidth="1"/>
    <col min="2564" max="2564" width="5.140625" style="6" customWidth="1"/>
    <col min="2565" max="2565" width="19.5703125" style="6" customWidth="1"/>
    <col min="2566" max="2816" width="9.140625" style="6"/>
    <col min="2817" max="2817" width="5.28515625" style="6" customWidth="1"/>
    <col min="2818" max="2818" width="54.5703125" style="6" customWidth="1"/>
    <col min="2819" max="2819" width="14.7109375" style="6" customWidth="1"/>
    <col min="2820" max="2820" width="5.140625" style="6" customWidth="1"/>
    <col min="2821" max="2821" width="19.5703125" style="6" customWidth="1"/>
    <col min="2822" max="3072" width="9.140625" style="6"/>
    <col min="3073" max="3073" width="5.28515625" style="6" customWidth="1"/>
    <col min="3074" max="3074" width="54.5703125" style="6" customWidth="1"/>
    <col min="3075" max="3075" width="14.7109375" style="6" customWidth="1"/>
    <col min="3076" max="3076" width="5.140625" style="6" customWidth="1"/>
    <col min="3077" max="3077" width="19.5703125" style="6" customWidth="1"/>
    <col min="3078" max="3328" width="9.140625" style="6"/>
    <col min="3329" max="3329" width="5.28515625" style="6" customWidth="1"/>
    <col min="3330" max="3330" width="54.5703125" style="6" customWidth="1"/>
    <col min="3331" max="3331" width="14.7109375" style="6" customWidth="1"/>
    <col min="3332" max="3332" width="5.140625" style="6" customWidth="1"/>
    <col min="3333" max="3333" width="19.5703125" style="6" customWidth="1"/>
    <col min="3334" max="3584" width="9.140625" style="6"/>
    <col min="3585" max="3585" width="5.28515625" style="6" customWidth="1"/>
    <col min="3586" max="3586" width="54.5703125" style="6" customWidth="1"/>
    <col min="3587" max="3587" width="14.7109375" style="6" customWidth="1"/>
    <col min="3588" max="3588" width="5.140625" style="6" customWidth="1"/>
    <col min="3589" max="3589" width="19.5703125" style="6" customWidth="1"/>
    <col min="3590" max="3840" width="9.140625" style="6"/>
    <col min="3841" max="3841" width="5.28515625" style="6" customWidth="1"/>
    <col min="3842" max="3842" width="54.5703125" style="6" customWidth="1"/>
    <col min="3843" max="3843" width="14.7109375" style="6" customWidth="1"/>
    <col min="3844" max="3844" width="5.140625" style="6" customWidth="1"/>
    <col min="3845" max="3845" width="19.5703125" style="6" customWidth="1"/>
    <col min="3846" max="4096" width="9.140625" style="6"/>
    <col min="4097" max="4097" width="5.28515625" style="6" customWidth="1"/>
    <col min="4098" max="4098" width="54.5703125" style="6" customWidth="1"/>
    <col min="4099" max="4099" width="14.7109375" style="6" customWidth="1"/>
    <col min="4100" max="4100" width="5.140625" style="6" customWidth="1"/>
    <col min="4101" max="4101" width="19.5703125" style="6" customWidth="1"/>
    <col min="4102" max="4352" width="9.140625" style="6"/>
    <col min="4353" max="4353" width="5.28515625" style="6" customWidth="1"/>
    <col min="4354" max="4354" width="54.5703125" style="6" customWidth="1"/>
    <col min="4355" max="4355" width="14.7109375" style="6" customWidth="1"/>
    <col min="4356" max="4356" width="5.140625" style="6" customWidth="1"/>
    <col min="4357" max="4357" width="19.5703125" style="6" customWidth="1"/>
    <col min="4358" max="4608" width="9.140625" style="6"/>
    <col min="4609" max="4609" width="5.28515625" style="6" customWidth="1"/>
    <col min="4610" max="4610" width="54.5703125" style="6" customWidth="1"/>
    <col min="4611" max="4611" width="14.7109375" style="6" customWidth="1"/>
    <col min="4612" max="4612" width="5.140625" style="6" customWidth="1"/>
    <col min="4613" max="4613" width="19.5703125" style="6" customWidth="1"/>
    <col min="4614" max="4864" width="9.140625" style="6"/>
    <col min="4865" max="4865" width="5.28515625" style="6" customWidth="1"/>
    <col min="4866" max="4866" width="54.5703125" style="6" customWidth="1"/>
    <col min="4867" max="4867" width="14.7109375" style="6" customWidth="1"/>
    <col min="4868" max="4868" width="5.140625" style="6" customWidth="1"/>
    <col min="4869" max="4869" width="19.5703125" style="6" customWidth="1"/>
    <col min="4870" max="5120" width="9.140625" style="6"/>
    <col min="5121" max="5121" width="5.28515625" style="6" customWidth="1"/>
    <col min="5122" max="5122" width="54.5703125" style="6" customWidth="1"/>
    <col min="5123" max="5123" width="14.7109375" style="6" customWidth="1"/>
    <col min="5124" max="5124" width="5.140625" style="6" customWidth="1"/>
    <col min="5125" max="5125" width="19.5703125" style="6" customWidth="1"/>
    <col min="5126" max="5376" width="9.140625" style="6"/>
    <col min="5377" max="5377" width="5.28515625" style="6" customWidth="1"/>
    <col min="5378" max="5378" width="54.5703125" style="6" customWidth="1"/>
    <col min="5379" max="5379" width="14.7109375" style="6" customWidth="1"/>
    <col min="5380" max="5380" width="5.140625" style="6" customWidth="1"/>
    <col min="5381" max="5381" width="19.5703125" style="6" customWidth="1"/>
    <col min="5382" max="5632" width="9.140625" style="6"/>
    <col min="5633" max="5633" width="5.28515625" style="6" customWidth="1"/>
    <col min="5634" max="5634" width="54.5703125" style="6" customWidth="1"/>
    <col min="5635" max="5635" width="14.7109375" style="6" customWidth="1"/>
    <col min="5636" max="5636" width="5.140625" style="6" customWidth="1"/>
    <col min="5637" max="5637" width="19.5703125" style="6" customWidth="1"/>
    <col min="5638" max="5888" width="9.140625" style="6"/>
    <col min="5889" max="5889" width="5.28515625" style="6" customWidth="1"/>
    <col min="5890" max="5890" width="54.5703125" style="6" customWidth="1"/>
    <col min="5891" max="5891" width="14.7109375" style="6" customWidth="1"/>
    <col min="5892" max="5892" width="5.140625" style="6" customWidth="1"/>
    <col min="5893" max="5893" width="19.5703125" style="6" customWidth="1"/>
    <col min="5894" max="6144" width="9.140625" style="6"/>
    <col min="6145" max="6145" width="5.28515625" style="6" customWidth="1"/>
    <col min="6146" max="6146" width="54.5703125" style="6" customWidth="1"/>
    <col min="6147" max="6147" width="14.7109375" style="6" customWidth="1"/>
    <col min="6148" max="6148" width="5.140625" style="6" customWidth="1"/>
    <col min="6149" max="6149" width="19.5703125" style="6" customWidth="1"/>
    <col min="6150" max="6400" width="9.140625" style="6"/>
    <col min="6401" max="6401" width="5.28515625" style="6" customWidth="1"/>
    <col min="6402" max="6402" width="54.5703125" style="6" customWidth="1"/>
    <col min="6403" max="6403" width="14.7109375" style="6" customWidth="1"/>
    <col min="6404" max="6404" width="5.140625" style="6" customWidth="1"/>
    <col min="6405" max="6405" width="19.5703125" style="6" customWidth="1"/>
    <col min="6406" max="6656" width="9.140625" style="6"/>
    <col min="6657" max="6657" width="5.28515625" style="6" customWidth="1"/>
    <col min="6658" max="6658" width="54.5703125" style="6" customWidth="1"/>
    <col min="6659" max="6659" width="14.7109375" style="6" customWidth="1"/>
    <col min="6660" max="6660" width="5.140625" style="6" customWidth="1"/>
    <col min="6661" max="6661" width="19.5703125" style="6" customWidth="1"/>
    <col min="6662" max="6912" width="9.140625" style="6"/>
    <col min="6913" max="6913" width="5.28515625" style="6" customWidth="1"/>
    <col min="6914" max="6914" width="54.5703125" style="6" customWidth="1"/>
    <col min="6915" max="6915" width="14.7109375" style="6" customWidth="1"/>
    <col min="6916" max="6916" width="5.140625" style="6" customWidth="1"/>
    <col min="6917" max="6917" width="19.5703125" style="6" customWidth="1"/>
    <col min="6918" max="7168" width="9.140625" style="6"/>
    <col min="7169" max="7169" width="5.28515625" style="6" customWidth="1"/>
    <col min="7170" max="7170" width="54.5703125" style="6" customWidth="1"/>
    <col min="7171" max="7171" width="14.7109375" style="6" customWidth="1"/>
    <col min="7172" max="7172" width="5.140625" style="6" customWidth="1"/>
    <col min="7173" max="7173" width="19.5703125" style="6" customWidth="1"/>
    <col min="7174" max="7424" width="9.140625" style="6"/>
    <col min="7425" max="7425" width="5.28515625" style="6" customWidth="1"/>
    <col min="7426" max="7426" width="54.5703125" style="6" customWidth="1"/>
    <col min="7427" max="7427" width="14.7109375" style="6" customWidth="1"/>
    <col min="7428" max="7428" width="5.140625" style="6" customWidth="1"/>
    <col min="7429" max="7429" width="19.5703125" style="6" customWidth="1"/>
    <col min="7430" max="7680" width="9.140625" style="6"/>
    <col min="7681" max="7681" width="5.28515625" style="6" customWidth="1"/>
    <col min="7682" max="7682" width="54.5703125" style="6" customWidth="1"/>
    <col min="7683" max="7683" width="14.7109375" style="6" customWidth="1"/>
    <col min="7684" max="7684" width="5.140625" style="6" customWidth="1"/>
    <col min="7685" max="7685" width="19.5703125" style="6" customWidth="1"/>
    <col min="7686" max="7936" width="9.140625" style="6"/>
    <col min="7937" max="7937" width="5.28515625" style="6" customWidth="1"/>
    <col min="7938" max="7938" width="54.5703125" style="6" customWidth="1"/>
    <col min="7939" max="7939" width="14.7109375" style="6" customWidth="1"/>
    <col min="7940" max="7940" width="5.140625" style="6" customWidth="1"/>
    <col min="7941" max="7941" width="19.5703125" style="6" customWidth="1"/>
    <col min="7942" max="8192" width="9.140625" style="6"/>
    <col min="8193" max="8193" width="5.28515625" style="6" customWidth="1"/>
    <col min="8194" max="8194" width="54.5703125" style="6" customWidth="1"/>
    <col min="8195" max="8195" width="14.7109375" style="6" customWidth="1"/>
    <col min="8196" max="8196" width="5.140625" style="6" customWidth="1"/>
    <col min="8197" max="8197" width="19.5703125" style="6" customWidth="1"/>
    <col min="8198" max="8448" width="9.140625" style="6"/>
    <col min="8449" max="8449" width="5.28515625" style="6" customWidth="1"/>
    <col min="8450" max="8450" width="54.5703125" style="6" customWidth="1"/>
    <col min="8451" max="8451" width="14.7109375" style="6" customWidth="1"/>
    <col min="8452" max="8452" width="5.140625" style="6" customWidth="1"/>
    <col min="8453" max="8453" width="19.5703125" style="6" customWidth="1"/>
    <col min="8454" max="8704" width="9.140625" style="6"/>
    <col min="8705" max="8705" width="5.28515625" style="6" customWidth="1"/>
    <col min="8706" max="8706" width="54.5703125" style="6" customWidth="1"/>
    <col min="8707" max="8707" width="14.7109375" style="6" customWidth="1"/>
    <col min="8708" max="8708" width="5.140625" style="6" customWidth="1"/>
    <col min="8709" max="8709" width="19.5703125" style="6" customWidth="1"/>
    <col min="8710" max="8960" width="9.140625" style="6"/>
    <col min="8961" max="8961" width="5.28515625" style="6" customWidth="1"/>
    <col min="8962" max="8962" width="54.5703125" style="6" customWidth="1"/>
    <col min="8963" max="8963" width="14.7109375" style="6" customWidth="1"/>
    <col min="8964" max="8964" width="5.140625" style="6" customWidth="1"/>
    <col min="8965" max="8965" width="19.5703125" style="6" customWidth="1"/>
    <col min="8966" max="9216" width="9.140625" style="6"/>
    <col min="9217" max="9217" width="5.28515625" style="6" customWidth="1"/>
    <col min="9218" max="9218" width="54.5703125" style="6" customWidth="1"/>
    <col min="9219" max="9219" width="14.7109375" style="6" customWidth="1"/>
    <col min="9220" max="9220" width="5.140625" style="6" customWidth="1"/>
    <col min="9221" max="9221" width="19.5703125" style="6" customWidth="1"/>
    <col min="9222" max="9472" width="9.140625" style="6"/>
    <col min="9473" max="9473" width="5.28515625" style="6" customWidth="1"/>
    <col min="9474" max="9474" width="54.5703125" style="6" customWidth="1"/>
    <col min="9475" max="9475" width="14.7109375" style="6" customWidth="1"/>
    <col min="9476" max="9476" width="5.140625" style="6" customWidth="1"/>
    <col min="9477" max="9477" width="19.5703125" style="6" customWidth="1"/>
    <col min="9478" max="9728" width="9.140625" style="6"/>
    <col min="9729" max="9729" width="5.28515625" style="6" customWidth="1"/>
    <col min="9730" max="9730" width="54.5703125" style="6" customWidth="1"/>
    <col min="9731" max="9731" width="14.7109375" style="6" customWidth="1"/>
    <col min="9732" max="9732" width="5.140625" style="6" customWidth="1"/>
    <col min="9733" max="9733" width="19.5703125" style="6" customWidth="1"/>
    <col min="9734" max="9984" width="9.140625" style="6"/>
    <col min="9985" max="9985" width="5.28515625" style="6" customWidth="1"/>
    <col min="9986" max="9986" width="54.5703125" style="6" customWidth="1"/>
    <col min="9987" max="9987" width="14.7109375" style="6" customWidth="1"/>
    <col min="9988" max="9988" width="5.140625" style="6" customWidth="1"/>
    <col min="9989" max="9989" width="19.5703125" style="6" customWidth="1"/>
    <col min="9990" max="10240" width="9.140625" style="6"/>
    <col min="10241" max="10241" width="5.28515625" style="6" customWidth="1"/>
    <col min="10242" max="10242" width="54.5703125" style="6" customWidth="1"/>
    <col min="10243" max="10243" width="14.7109375" style="6" customWidth="1"/>
    <col min="10244" max="10244" width="5.140625" style="6" customWidth="1"/>
    <col min="10245" max="10245" width="19.5703125" style="6" customWidth="1"/>
    <col min="10246" max="10496" width="9.140625" style="6"/>
    <col min="10497" max="10497" width="5.28515625" style="6" customWidth="1"/>
    <col min="10498" max="10498" width="54.5703125" style="6" customWidth="1"/>
    <col min="10499" max="10499" width="14.7109375" style="6" customWidth="1"/>
    <col min="10500" max="10500" width="5.140625" style="6" customWidth="1"/>
    <col min="10501" max="10501" width="19.5703125" style="6" customWidth="1"/>
    <col min="10502" max="10752" width="9.140625" style="6"/>
    <col min="10753" max="10753" width="5.28515625" style="6" customWidth="1"/>
    <col min="10754" max="10754" width="54.5703125" style="6" customWidth="1"/>
    <col min="10755" max="10755" width="14.7109375" style="6" customWidth="1"/>
    <col min="10756" max="10756" width="5.140625" style="6" customWidth="1"/>
    <col min="10757" max="10757" width="19.5703125" style="6" customWidth="1"/>
    <col min="10758" max="11008" width="9.140625" style="6"/>
    <col min="11009" max="11009" width="5.28515625" style="6" customWidth="1"/>
    <col min="11010" max="11010" width="54.5703125" style="6" customWidth="1"/>
    <col min="11011" max="11011" width="14.7109375" style="6" customWidth="1"/>
    <col min="11012" max="11012" width="5.140625" style="6" customWidth="1"/>
    <col min="11013" max="11013" width="19.5703125" style="6" customWidth="1"/>
    <col min="11014" max="11264" width="9.140625" style="6"/>
    <col min="11265" max="11265" width="5.28515625" style="6" customWidth="1"/>
    <col min="11266" max="11266" width="54.5703125" style="6" customWidth="1"/>
    <col min="11267" max="11267" width="14.7109375" style="6" customWidth="1"/>
    <col min="11268" max="11268" width="5.140625" style="6" customWidth="1"/>
    <col min="11269" max="11269" width="19.5703125" style="6" customWidth="1"/>
    <col min="11270" max="11520" width="9.140625" style="6"/>
    <col min="11521" max="11521" width="5.28515625" style="6" customWidth="1"/>
    <col min="11522" max="11522" width="54.5703125" style="6" customWidth="1"/>
    <col min="11523" max="11523" width="14.7109375" style="6" customWidth="1"/>
    <col min="11524" max="11524" width="5.140625" style="6" customWidth="1"/>
    <col min="11525" max="11525" width="19.5703125" style="6" customWidth="1"/>
    <col min="11526" max="11776" width="9.140625" style="6"/>
    <col min="11777" max="11777" width="5.28515625" style="6" customWidth="1"/>
    <col min="11778" max="11778" width="54.5703125" style="6" customWidth="1"/>
    <col min="11779" max="11779" width="14.7109375" style="6" customWidth="1"/>
    <col min="11780" max="11780" width="5.140625" style="6" customWidth="1"/>
    <col min="11781" max="11781" width="19.5703125" style="6" customWidth="1"/>
    <col min="11782" max="12032" width="9.140625" style="6"/>
    <col min="12033" max="12033" width="5.28515625" style="6" customWidth="1"/>
    <col min="12034" max="12034" width="54.5703125" style="6" customWidth="1"/>
    <col min="12035" max="12035" width="14.7109375" style="6" customWidth="1"/>
    <col min="12036" max="12036" width="5.140625" style="6" customWidth="1"/>
    <col min="12037" max="12037" width="19.5703125" style="6" customWidth="1"/>
    <col min="12038" max="12288" width="9.140625" style="6"/>
    <col min="12289" max="12289" width="5.28515625" style="6" customWidth="1"/>
    <col min="12290" max="12290" width="54.5703125" style="6" customWidth="1"/>
    <col min="12291" max="12291" width="14.7109375" style="6" customWidth="1"/>
    <col min="12292" max="12292" width="5.140625" style="6" customWidth="1"/>
    <col min="12293" max="12293" width="19.5703125" style="6" customWidth="1"/>
    <col min="12294" max="12544" width="9.140625" style="6"/>
    <col min="12545" max="12545" width="5.28515625" style="6" customWidth="1"/>
    <col min="12546" max="12546" width="54.5703125" style="6" customWidth="1"/>
    <col min="12547" max="12547" width="14.7109375" style="6" customWidth="1"/>
    <col min="12548" max="12548" width="5.140625" style="6" customWidth="1"/>
    <col min="12549" max="12549" width="19.5703125" style="6" customWidth="1"/>
    <col min="12550" max="12800" width="9.140625" style="6"/>
    <col min="12801" max="12801" width="5.28515625" style="6" customWidth="1"/>
    <col min="12802" max="12802" width="54.5703125" style="6" customWidth="1"/>
    <col min="12803" max="12803" width="14.7109375" style="6" customWidth="1"/>
    <col min="12804" max="12804" width="5.140625" style="6" customWidth="1"/>
    <col min="12805" max="12805" width="19.5703125" style="6" customWidth="1"/>
    <col min="12806" max="13056" width="9.140625" style="6"/>
    <col min="13057" max="13057" width="5.28515625" style="6" customWidth="1"/>
    <col min="13058" max="13058" width="54.5703125" style="6" customWidth="1"/>
    <col min="13059" max="13059" width="14.7109375" style="6" customWidth="1"/>
    <col min="13060" max="13060" width="5.140625" style="6" customWidth="1"/>
    <col min="13061" max="13061" width="19.5703125" style="6" customWidth="1"/>
    <col min="13062" max="13312" width="9.140625" style="6"/>
    <col min="13313" max="13313" width="5.28515625" style="6" customWidth="1"/>
    <col min="13314" max="13314" width="54.5703125" style="6" customWidth="1"/>
    <col min="13315" max="13315" width="14.7109375" style="6" customWidth="1"/>
    <col min="13316" max="13316" width="5.140625" style="6" customWidth="1"/>
    <col min="13317" max="13317" width="19.5703125" style="6" customWidth="1"/>
    <col min="13318" max="13568" width="9.140625" style="6"/>
    <col min="13569" max="13569" width="5.28515625" style="6" customWidth="1"/>
    <col min="13570" max="13570" width="54.5703125" style="6" customWidth="1"/>
    <col min="13571" max="13571" width="14.7109375" style="6" customWidth="1"/>
    <col min="13572" max="13572" width="5.140625" style="6" customWidth="1"/>
    <col min="13573" max="13573" width="19.5703125" style="6" customWidth="1"/>
    <col min="13574" max="13824" width="9.140625" style="6"/>
    <col min="13825" max="13825" width="5.28515625" style="6" customWidth="1"/>
    <col min="13826" max="13826" width="54.5703125" style="6" customWidth="1"/>
    <col min="13827" max="13827" width="14.7109375" style="6" customWidth="1"/>
    <col min="13828" max="13828" width="5.140625" style="6" customWidth="1"/>
    <col min="13829" max="13829" width="19.5703125" style="6" customWidth="1"/>
    <col min="13830" max="14080" width="9.140625" style="6"/>
    <col min="14081" max="14081" width="5.28515625" style="6" customWidth="1"/>
    <col min="14082" max="14082" width="54.5703125" style="6" customWidth="1"/>
    <col min="14083" max="14083" width="14.7109375" style="6" customWidth="1"/>
    <col min="14084" max="14084" width="5.140625" style="6" customWidth="1"/>
    <col min="14085" max="14085" width="19.5703125" style="6" customWidth="1"/>
    <col min="14086" max="14336" width="9.140625" style="6"/>
    <col min="14337" max="14337" width="5.28515625" style="6" customWidth="1"/>
    <col min="14338" max="14338" width="54.5703125" style="6" customWidth="1"/>
    <col min="14339" max="14339" width="14.7109375" style="6" customWidth="1"/>
    <col min="14340" max="14340" width="5.140625" style="6" customWidth="1"/>
    <col min="14341" max="14341" width="19.5703125" style="6" customWidth="1"/>
    <col min="14342" max="14592" width="9.140625" style="6"/>
    <col min="14593" max="14593" width="5.28515625" style="6" customWidth="1"/>
    <col min="14594" max="14594" width="54.5703125" style="6" customWidth="1"/>
    <col min="14595" max="14595" width="14.7109375" style="6" customWidth="1"/>
    <col min="14596" max="14596" width="5.140625" style="6" customWidth="1"/>
    <col min="14597" max="14597" width="19.5703125" style="6" customWidth="1"/>
    <col min="14598" max="14848" width="9.140625" style="6"/>
    <col min="14849" max="14849" width="5.28515625" style="6" customWidth="1"/>
    <col min="14850" max="14850" width="54.5703125" style="6" customWidth="1"/>
    <col min="14851" max="14851" width="14.7109375" style="6" customWidth="1"/>
    <col min="14852" max="14852" width="5.140625" style="6" customWidth="1"/>
    <col min="14853" max="14853" width="19.5703125" style="6" customWidth="1"/>
    <col min="14854" max="15104" width="9.140625" style="6"/>
    <col min="15105" max="15105" width="5.28515625" style="6" customWidth="1"/>
    <col min="15106" max="15106" width="54.5703125" style="6" customWidth="1"/>
    <col min="15107" max="15107" width="14.7109375" style="6" customWidth="1"/>
    <col min="15108" max="15108" width="5.140625" style="6" customWidth="1"/>
    <col min="15109" max="15109" width="19.5703125" style="6" customWidth="1"/>
    <col min="15110" max="15360" width="9.140625" style="6"/>
    <col min="15361" max="15361" width="5.28515625" style="6" customWidth="1"/>
    <col min="15362" max="15362" width="54.5703125" style="6" customWidth="1"/>
    <col min="15363" max="15363" width="14.7109375" style="6" customWidth="1"/>
    <col min="15364" max="15364" width="5.140625" style="6" customWidth="1"/>
    <col min="15365" max="15365" width="19.5703125" style="6" customWidth="1"/>
    <col min="15366" max="15616" width="9.140625" style="6"/>
    <col min="15617" max="15617" width="5.28515625" style="6" customWidth="1"/>
    <col min="15618" max="15618" width="54.5703125" style="6" customWidth="1"/>
    <col min="15619" max="15619" width="14.7109375" style="6" customWidth="1"/>
    <col min="15620" max="15620" width="5.140625" style="6" customWidth="1"/>
    <col min="15621" max="15621" width="19.5703125" style="6" customWidth="1"/>
    <col min="15622" max="15872" width="9.140625" style="6"/>
    <col min="15873" max="15873" width="5.28515625" style="6" customWidth="1"/>
    <col min="15874" max="15874" width="54.5703125" style="6" customWidth="1"/>
    <col min="15875" max="15875" width="14.7109375" style="6" customWidth="1"/>
    <col min="15876" max="15876" width="5.140625" style="6" customWidth="1"/>
    <col min="15877" max="15877" width="19.5703125" style="6" customWidth="1"/>
    <col min="15878" max="16128" width="9.140625" style="6"/>
    <col min="16129" max="16129" width="5.28515625" style="6" customWidth="1"/>
    <col min="16130" max="16130" width="54.5703125" style="6" customWidth="1"/>
    <col min="16131" max="16131" width="14.7109375" style="6" customWidth="1"/>
    <col min="16132" max="16132" width="5.140625" style="6" customWidth="1"/>
    <col min="16133" max="16133" width="19.5703125" style="6" customWidth="1"/>
    <col min="16134" max="16384" width="9.140625" style="6"/>
  </cols>
  <sheetData>
    <row r="1" spans="1:9" ht="18.75">
      <c r="A1" s="10"/>
      <c r="B1" s="10"/>
      <c r="D1" s="11"/>
      <c r="E1" s="95"/>
      <c r="F1" s="5"/>
      <c r="G1" s="5"/>
    </row>
    <row r="2" spans="1:9" ht="18.75">
      <c r="A2" s="10"/>
      <c r="B2" s="10"/>
      <c r="D2" s="11"/>
      <c r="E2" s="95"/>
      <c r="F2" s="5"/>
      <c r="G2" s="39"/>
    </row>
    <row r="3" spans="1:9" ht="18.75">
      <c r="A3" s="10"/>
      <c r="B3" s="10"/>
      <c r="D3" s="11"/>
      <c r="E3" s="95"/>
      <c r="F3" s="5"/>
      <c r="G3" s="39"/>
    </row>
    <row r="4" spans="1:9" ht="18.75">
      <c r="A4" s="10"/>
      <c r="B4" s="10"/>
      <c r="D4" s="11"/>
      <c r="E4" s="95"/>
      <c r="F4" s="5"/>
      <c r="G4" s="5"/>
    </row>
    <row r="5" spans="1:9" ht="18.75">
      <c r="A5" s="10"/>
      <c r="B5" s="10"/>
      <c r="D5" s="11"/>
      <c r="E5" s="95"/>
      <c r="F5" s="5"/>
      <c r="G5" s="5"/>
    </row>
    <row r="6" spans="1:9" ht="18" customHeight="1">
      <c r="A6" s="10"/>
      <c r="B6" s="10"/>
      <c r="C6" s="12"/>
      <c r="D6" s="12"/>
      <c r="E6" s="96"/>
      <c r="F6" s="97"/>
    </row>
    <row r="7" spans="1:9" ht="18.75">
      <c r="A7" s="221" t="s">
        <v>972</v>
      </c>
      <c r="B7" s="221"/>
      <c r="C7" s="221"/>
      <c r="D7" s="221"/>
      <c r="E7" s="221"/>
      <c r="F7" s="221"/>
      <c r="G7" s="221"/>
    </row>
    <row r="8" spans="1:9" ht="18.75">
      <c r="A8" s="221" t="s">
        <v>973</v>
      </c>
      <c r="B8" s="221"/>
      <c r="C8" s="221"/>
      <c r="D8" s="221"/>
      <c r="E8" s="221"/>
      <c r="F8" s="221"/>
      <c r="G8" s="221"/>
    </row>
    <row r="9" spans="1:9" ht="18.75">
      <c r="A9" s="221" t="s">
        <v>974</v>
      </c>
      <c r="B9" s="221"/>
      <c r="C9" s="221"/>
      <c r="D9" s="221"/>
      <c r="E9" s="221"/>
      <c r="F9" s="221"/>
      <c r="G9" s="221"/>
    </row>
    <row r="10" spans="1:9" ht="18.75">
      <c r="A10" s="222" t="s">
        <v>975</v>
      </c>
      <c r="B10" s="222"/>
      <c r="C10" s="222"/>
      <c r="D10" s="222"/>
      <c r="E10" s="222"/>
      <c r="F10" s="222"/>
      <c r="G10" s="222"/>
    </row>
    <row r="11" spans="1:9" ht="37.5" customHeight="1">
      <c r="A11" s="222" t="s">
        <v>978</v>
      </c>
      <c r="B11" s="222"/>
      <c r="C11" s="222"/>
      <c r="D11" s="222"/>
      <c r="E11" s="222"/>
      <c r="F11" s="223"/>
      <c r="G11" s="224"/>
    </row>
    <row r="12" spans="1:9" ht="37.5" customHeight="1">
      <c r="A12" s="196"/>
      <c r="B12" s="196"/>
      <c r="C12" s="196"/>
      <c r="D12" s="196"/>
      <c r="E12" s="196"/>
      <c r="F12" s="199"/>
      <c r="G12" s="98" t="s">
        <v>976</v>
      </c>
    </row>
    <row r="13" spans="1:9" s="92" customFormat="1" ht="31.5">
      <c r="A13" s="203" t="s">
        <v>6</v>
      </c>
      <c r="B13" s="204" t="s">
        <v>77</v>
      </c>
      <c r="C13" s="205" t="s">
        <v>977</v>
      </c>
      <c r="D13" s="202" t="s">
        <v>79</v>
      </c>
      <c r="E13" s="206">
        <v>2025</v>
      </c>
      <c r="F13" s="207">
        <v>2026</v>
      </c>
      <c r="G13" s="207">
        <v>2027</v>
      </c>
    </row>
    <row r="14" spans="1:9" s="92" customFormat="1" ht="13.5" customHeight="1">
      <c r="A14" s="200">
        <v>1</v>
      </c>
      <c r="B14" s="197">
        <v>2</v>
      </c>
      <c r="C14" s="197">
        <v>3</v>
      </c>
      <c r="D14" s="197">
        <v>4</v>
      </c>
      <c r="E14" s="201">
        <v>5</v>
      </c>
      <c r="F14" s="198">
        <v>6</v>
      </c>
      <c r="G14" s="198">
        <v>7</v>
      </c>
    </row>
    <row r="15" spans="1:9">
      <c r="A15" s="34"/>
      <c r="B15" s="100" t="s">
        <v>80</v>
      </c>
      <c r="C15" s="20"/>
      <c r="D15" s="20"/>
      <c r="E15" s="231">
        <f>E16+E165+E198+E207+E268+E279+E355+E451+E468+E481+E499+E524+E558+E569+E580+E594+E603+E613+E619+E645+E662+E671+E678</f>
        <v>4441012.5999999996</v>
      </c>
      <c r="F15" s="231">
        <f t="shared" ref="F15:G15" si="0">F16+F165+F198+F207+F268+F279+F355+F451+F468+F481+F499+F524+F558+F569+F580+F594+F603+F613+F619+F645+F662+F671+F678</f>
        <v>4101697.1</v>
      </c>
      <c r="G15" s="231">
        <f t="shared" si="0"/>
        <v>4062628.5</v>
      </c>
      <c r="I15" s="174"/>
    </row>
    <row r="16" spans="1:9">
      <c r="A16" s="102">
        <v>1</v>
      </c>
      <c r="B16" s="35" t="s">
        <v>81</v>
      </c>
      <c r="C16" s="103" t="s">
        <v>82</v>
      </c>
      <c r="D16" s="22"/>
      <c r="E16" s="180">
        <f>E17+E51+E144+E123</f>
        <v>3033929.3</v>
      </c>
      <c r="F16" s="180">
        <f>F17+F51+F144+F123</f>
        <v>3085766.2</v>
      </c>
      <c r="G16" s="180">
        <f>G17+G51+G144+G123</f>
        <v>3162557.6000000006</v>
      </c>
    </row>
    <row r="17" spans="1:7">
      <c r="A17" s="16"/>
      <c r="B17" s="28" t="s">
        <v>83</v>
      </c>
      <c r="C17" s="105" t="s">
        <v>84</v>
      </c>
      <c r="D17" s="29"/>
      <c r="E17" s="106">
        <f>E34+E18+E45+E48</f>
        <v>901502.8</v>
      </c>
      <c r="F17" s="106">
        <f>F34+F18+F45+F48</f>
        <v>925829.5</v>
      </c>
      <c r="G17" s="106">
        <f>G34+G18+G45+G48</f>
        <v>969769.70000000007</v>
      </c>
    </row>
    <row r="18" spans="1:7" ht="63">
      <c r="A18" s="16"/>
      <c r="B18" s="28" t="s">
        <v>85</v>
      </c>
      <c r="C18" s="31" t="s">
        <v>86</v>
      </c>
      <c r="D18" s="32"/>
      <c r="E18" s="106">
        <f>E27+E25+E23+E31+E29+E19+E21</f>
        <v>20070</v>
      </c>
      <c r="F18" s="106">
        <f t="shared" ref="F18:G18" si="1">F27+F25+F23+F31+F29</f>
        <v>0</v>
      </c>
      <c r="G18" s="106">
        <f t="shared" si="1"/>
        <v>0</v>
      </c>
    </row>
    <row r="19" spans="1:7">
      <c r="A19" s="16"/>
      <c r="B19" s="28" t="s">
        <v>87</v>
      </c>
      <c r="C19" s="31" t="s">
        <v>88</v>
      </c>
      <c r="D19" s="32"/>
      <c r="E19" s="106">
        <f>E20</f>
        <v>10070</v>
      </c>
      <c r="F19" s="106">
        <f>F20</f>
        <v>0</v>
      </c>
      <c r="G19" s="106">
        <f>G20</f>
        <v>0</v>
      </c>
    </row>
    <row r="20" spans="1:7" ht="31.5">
      <c r="A20" s="16"/>
      <c r="B20" s="28" t="s">
        <v>89</v>
      </c>
      <c r="C20" s="31" t="s">
        <v>88</v>
      </c>
      <c r="D20" s="32">
        <v>600</v>
      </c>
      <c r="E20" s="106">
        <f>'вед прил 7'!H627</f>
        <v>10070</v>
      </c>
      <c r="F20" s="106">
        <f>'вед прил 7'!I627</f>
        <v>0</v>
      </c>
      <c r="G20" s="106">
        <f>'вед прил 7'!J627</f>
        <v>0</v>
      </c>
    </row>
    <row r="21" spans="1:7">
      <c r="A21" s="16"/>
      <c r="B21" s="28" t="s">
        <v>90</v>
      </c>
      <c r="C21" s="31" t="s">
        <v>91</v>
      </c>
      <c r="D21" s="32"/>
      <c r="E21" s="106">
        <f>E22</f>
        <v>10000</v>
      </c>
      <c r="F21" s="106">
        <f>F22</f>
        <v>0</v>
      </c>
      <c r="G21" s="106">
        <f>G22</f>
        <v>0</v>
      </c>
    </row>
    <row r="22" spans="1:7" ht="31.5">
      <c r="A22" s="16"/>
      <c r="B22" s="28" t="s">
        <v>89</v>
      </c>
      <c r="C22" s="31" t="s">
        <v>91</v>
      </c>
      <c r="D22" s="32">
        <v>600</v>
      </c>
      <c r="E22" s="106">
        <f>'вед прил 7'!H629</f>
        <v>10000</v>
      </c>
      <c r="F22" s="106">
        <f>'вед прил 7'!I629</f>
        <v>0</v>
      </c>
      <c r="G22" s="106">
        <f>'вед прил 7'!J629</f>
        <v>0</v>
      </c>
    </row>
    <row r="23" spans="1:7" ht="31.5" outlineLevel="1">
      <c r="A23" s="16"/>
      <c r="B23" s="28" t="s">
        <v>92</v>
      </c>
      <c r="C23" s="31" t="s">
        <v>93</v>
      </c>
      <c r="D23" s="32"/>
      <c r="E23" s="106">
        <f>E24</f>
        <v>0</v>
      </c>
      <c r="F23" s="106">
        <f>F24</f>
        <v>0</v>
      </c>
      <c r="G23" s="106">
        <f>G24</f>
        <v>0</v>
      </c>
    </row>
    <row r="24" spans="1:7" ht="31.5" outlineLevel="1">
      <c r="A24" s="16"/>
      <c r="B24" s="28" t="s">
        <v>89</v>
      </c>
      <c r="C24" s="31" t="s">
        <v>93</v>
      </c>
      <c r="D24" s="32">
        <v>600</v>
      </c>
      <c r="E24" s="106">
        <f>'вед прил 7'!H631</f>
        <v>0</v>
      </c>
      <c r="F24" s="106">
        <f>'вед прил 7'!I631</f>
        <v>0</v>
      </c>
      <c r="G24" s="106">
        <f>'вед прил 7'!J631</f>
        <v>0</v>
      </c>
    </row>
    <row r="25" spans="1:7" outlineLevel="1">
      <c r="A25" s="16"/>
      <c r="B25" s="28" t="s">
        <v>94</v>
      </c>
      <c r="C25" s="31" t="s">
        <v>95</v>
      </c>
      <c r="D25" s="32"/>
      <c r="E25" s="106">
        <f>E26</f>
        <v>0</v>
      </c>
      <c r="F25" s="106">
        <f>F26</f>
        <v>0</v>
      </c>
      <c r="G25" s="106">
        <f>G26</f>
        <v>0</v>
      </c>
    </row>
    <row r="26" spans="1:7" ht="31.5" outlineLevel="1">
      <c r="A26" s="16"/>
      <c r="B26" s="28" t="s">
        <v>89</v>
      </c>
      <c r="C26" s="31" t="s">
        <v>95</v>
      </c>
      <c r="D26" s="32">
        <v>600</v>
      </c>
      <c r="E26" s="106">
        <f>'вед прил 7'!H633</f>
        <v>0</v>
      </c>
      <c r="F26" s="106">
        <f>'вед прил 7'!I633</f>
        <v>0</v>
      </c>
      <c r="G26" s="106">
        <f>'вед прил 7'!J633</f>
        <v>0</v>
      </c>
    </row>
    <row r="27" spans="1:7" ht="31.5" outlineLevel="1">
      <c r="A27" s="16"/>
      <c r="B27" s="28" t="s">
        <v>96</v>
      </c>
      <c r="C27" s="31" t="s">
        <v>97</v>
      </c>
      <c r="D27" s="32"/>
      <c r="E27" s="106">
        <f>E28</f>
        <v>0</v>
      </c>
      <c r="F27" s="106">
        <f>F28</f>
        <v>0</v>
      </c>
      <c r="G27" s="106">
        <f>G28</f>
        <v>0</v>
      </c>
    </row>
    <row r="28" spans="1:7" ht="31.5" outlineLevel="1">
      <c r="A28" s="16"/>
      <c r="B28" s="28" t="s">
        <v>89</v>
      </c>
      <c r="C28" s="31" t="s">
        <v>97</v>
      </c>
      <c r="D28" s="32">
        <v>600</v>
      </c>
      <c r="E28" s="106">
        <f>'вед прил 7'!H635</f>
        <v>0</v>
      </c>
      <c r="F28" s="106">
        <f>'вед прил 7'!I635</f>
        <v>0</v>
      </c>
      <c r="G28" s="106">
        <f>'вед прил 7'!J635</f>
        <v>0</v>
      </c>
    </row>
    <row r="29" spans="1:7" ht="94.5" outlineLevel="1">
      <c r="A29" s="16"/>
      <c r="B29" s="28" t="s">
        <v>98</v>
      </c>
      <c r="C29" s="31" t="s">
        <v>99</v>
      </c>
      <c r="D29" s="32"/>
      <c r="E29" s="106">
        <f>E30</f>
        <v>0</v>
      </c>
      <c r="F29" s="106">
        <f>F30</f>
        <v>0</v>
      </c>
      <c r="G29" s="106">
        <f>G30</f>
        <v>0</v>
      </c>
    </row>
    <row r="30" spans="1:7" ht="31.5" outlineLevel="1">
      <c r="A30" s="16"/>
      <c r="B30" s="28" t="s">
        <v>89</v>
      </c>
      <c r="C30" s="31" t="s">
        <v>99</v>
      </c>
      <c r="D30" s="32">
        <v>600</v>
      </c>
      <c r="E30" s="106">
        <f>'вед прил 7'!H637</f>
        <v>0</v>
      </c>
      <c r="F30" s="106">
        <f>'вед прил 7'!I637</f>
        <v>0</v>
      </c>
      <c r="G30" s="106">
        <f>'вед прил 7'!J637</f>
        <v>0</v>
      </c>
    </row>
    <row r="31" spans="1:7" ht="78.75" outlineLevel="1">
      <c r="A31" s="16"/>
      <c r="B31" s="28" t="s">
        <v>100</v>
      </c>
      <c r="C31" s="31" t="s">
        <v>101</v>
      </c>
      <c r="D31" s="32"/>
      <c r="E31" s="106">
        <f>E32+E33</f>
        <v>0</v>
      </c>
      <c r="F31" s="106">
        <f>F32</f>
        <v>0</v>
      </c>
      <c r="G31" s="106">
        <f>G32</f>
        <v>0</v>
      </c>
    </row>
    <row r="32" spans="1:7" ht="31.5" outlineLevel="1">
      <c r="A32" s="16"/>
      <c r="B32" s="28" t="s">
        <v>102</v>
      </c>
      <c r="C32" s="31" t="s">
        <v>101</v>
      </c>
      <c r="D32" s="32">
        <v>200</v>
      </c>
      <c r="E32" s="106">
        <f>'вед прил 7'!H370</f>
        <v>0</v>
      </c>
      <c r="F32" s="106">
        <f>'вед прил 7'!I370</f>
        <v>0</v>
      </c>
      <c r="G32" s="106">
        <f>'вед прил 7'!J370</f>
        <v>0</v>
      </c>
    </row>
    <row r="33" spans="1:7" ht="31.5" outlineLevel="1">
      <c r="A33" s="16"/>
      <c r="B33" s="28" t="s">
        <v>89</v>
      </c>
      <c r="C33" s="31" t="s">
        <v>101</v>
      </c>
      <c r="D33" s="32">
        <v>600</v>
      </c>
      <c r="E33" s="106">
        <f>'вед прил 7'!H639</f>
        <v>0</v>
      </c>
      <c r="F33" s="106">
        <f>'вед прил 7'!I639</f>
        <v>0</v>
      </c>
      <c r="G33" s="106">
        <f>'вед прил 7'!J639</f>
        <v>0</v>
      </c>
    </row>
    <row r="34" spans="1:7" ht="31.5">
      <c r="A34" s="16"/>
      <c r="B34" s="68" t="s">
        <v>103</v>
      </c>
      <c r="C34" s="105" t="s">
        <v>104</v>
      </c>
      <c r="D34" s="29"/>
      <c r="E34" s="106">
        <f>E39+E42+E37+E35</f>
        <v>877390.70000000007</v>
      </c>
      <c r="F34" s="106">
        <f t="shared" ref="F34:G34" si="2">F39+F42+F37+F35</f>
        <v>921625.8</v>
      </c>
      <c r="G34" s="106">
        <f t="shared" si="2"/>
        <v>965397.8</v>
      </c>
    </row>
    <row r="35" spans="1:7" ht="31.5">
      <c r="A35" s="16"/>
      <c r="B35" s="28" t="s">
        <v>105</v>
      </c>
      <c r="C35" s="107" t="s">
        <v>106</v>
      </c>
      <c r="D35" s="29"/>
      <c r="E35" s="106">
        <f>E36</f>
        <v>1000</v>
      </c>
      <c r="F35" s="106">
        <f>F36</f>
        <v>1000</v>
      </c>
      <c r="G35" s="106">
        <f>G36</f>
        <v>1000</v>
      </c>
    </row>
    <row r="36" spans="1:7" ht="31.5">
      <c r="A36" s="16"/>
      <c r="B36" s="28" t="s">
        <v>89</v>
      </c>
      <c r="C36" s="107" t="s">
        <v>106</v>
      </c>
      <c r="D36" s="29">
        <v>600</v>
      </c>
      <c r="E36" s="106">
        <f>'вед прил 7'!H642</f>
        <v>1000</v>
      </c>
      <c r="F36" s="106">
        <f>'вед прил 7'!I642</f>
        <v>1000</v>
      </c>
      <c r="G36" s="106">
        <f>'вед прил 7'!J642</f>
        <v>1000</v>
      </c>
    </row>
    <row r="37" spans="1:7" ht="63">
      <c r="A37" s="16"/>
      <c r="B37" s="28" t="s">
        <v>107</v>
      </c>
      <c r="C37" s="105" t="s">
        <v>108</v>
      </c>
      <c r="D37" s="29"/>
      <c r="E37" s="106">
        <f>E38</f>
        <v>231585.5</v>
      </c>
      <c r="F37" s="106">
        <f>F38</f>
        <v>221809.9</v>
      </c>
      <c r="G37" s="106">
        <f>G38</f>
        <v>224338.3</v>
      </c>
    </row>
    <row r="38" spans="1:7" ht="31.5">
      <c r="A38" s="16"/>
      <c r="B38" s="28" t="s">
        <v>89</v>
      </c>
      <c r="C38" s="105" t="s">
        <v>108</v>
      </c>
      <c r="D38" s="29">
        <v>600</v>
      </c>
      <c r="E38" s="106">
        <f>'вед прил 7'!H644</f>
        <v>231585.5</v>
      </c>
      <c r="F38" s="106">
        <f>'вед прил 7'!I644</f>
        <v>221809.9</v>
      </c>
      <c r="G38" s="106">
        <f>'вед прил 7'!J644</f>
        <v>224338.3</v>
      </c>
    </row>
    <row r="39" spans="1:7" ht="69.75" customHeight="1">
      <c r="A39" s="16"/>
      <c r="B39" s="28" t="s">
        <v>109</v>
      </c>
      <c r="C39" s="105" t="s">
        <v>110</v>
      </c>
      <c r="D39" s="29"/>
      <c r="E39" s="106">
        <f>E40+E41</f>
        <v>11938.1</v>
      </c>
      <c r="F39" s="106">
        <f>F40+F41</f>
        <v>11938.1</v>
      </c>
      <c r="G39" s="106">
        <f>G40+G41</f>
        <v>11938.1</v>
      </c>
    </row>
    <row r="40" spans="1:7" ht="31.5">
      <c r="A40" s="16"/>
      <c r="B40" s="28" t="s">
        <v>102</v>
      </c>
      <c r="C40" s="105" t="s">
        <v>110</v>
      </c>
      <c r="D40" s="29">
        <v>200</v>
      </c>
      <c r="E40" s="106">
        <f>'вед прил 7'!H882</f>
        <v>183</v>
      </c>
      <c r="F40" s="106">
        <f>'вед прил 7'!I882</f>
        <v>183</v>
      </c>
      <c r="G40" s="106">
        <f>'вед прил 7'!J882</f>
        <v>183</v>
      </c>
    </row>
    <row r="41" spans="1:7">
      <c r="A41" s="16"/>
      <c r="B41" s="28" t="s">
        <v>111</v>
      </c>
      <c r="C41" s="105" t="s">
        <v>110</v>
      </c>
      <c r="D41" s="29">
        <v>300</v>
      </c>
      <c r="E41" s="106">
        <f>'вед прил 7'!H883</f>
        <v>11755.1</v>
      </c>
      <c r="F41" s="106">
        <f>'вед прил 7'!I883</f>
        <v>11755.1</v>
      </c>
      <c r="G41" s="106">
        <f>'вед прил 7'!J883</f>
        <v>11755.1</v>
      </c>
    </row>
    <row r="42" spans="1:7" ht="63">
      <c r="A42" s="16"/>
      <c r="B42" s="28" t="s">
        <v>112</v>
      </c>
      <c r="C42" s="105" t="s">
        <v>113</v>
      </c>
      <c r="D42" s="29"/>
      <c r="E42" s="106">
        <f>E44+E43</f>
        <v>632867.10000000009</v>
      </c>
      <c r="F42" s="106">
        <f>F44+F43</f>
        <v>686877.8</v>
      </c>
      <c r="G42" s="106">
        <f>G44+G43</f>
        <v>728121.4</v>
      </c>
    </row>
    <row r="43" spans="1:7" ht="63">
      <c r="A43" s="16"/>
      <c r="B43" s="28" t="s">
        <v>114</v>
      </c>
      <c r="C43" s="105" t="s">
        <v>113</v>
      </c>
      <c r="D43" s="29">
        <v>100</v>
      </c>
      <c r="E43" s="106">
        <f>'вед прил 7'!H392</f>
        <v>8989.7999999999993</v>
      </c>
      <c r="F43" s="106">
        <f>'вед прил 7'!I392</f>
        <v>9788</v>
      </c>
      <c r="G43" s="106">
        <f>'вед прил 7'!J392</f>
        <v>10397.6</v>
      </c>
    </row>
    <row r="44" spans="1:7" ht="31.5">
      <c r="A44" s="16"/>
      <c r="B44" s="28" t="s">
        <v>89</v>
      </c>
      <c r="C44" s="105" t="s">
        <v>113</v>
      </c>
      <c r="D44" s="29">
        <v>600</v>
      </c>
      <c r="E44" s="106">
        <f>'вед прил 7'!H646</f>
        <v>623877.30000000005</v>
      </c>
      <c r="F44" s="106">
        <f>'вед прил 7'!I646</f>
        <v>677089.8</v>
      </c>
      <c r="G44" s="106">
        <f>'вед прил 7'!J646</f>
        <v>717723.8</v>
      </c>
    </row>
    <row r="45" spans="1:7" ht="47.25">
      <c r="A45" s="16"/>
      <c r="B45" s="68" t="s">
        <v>115</v>
      </c>
      <c r="C45" s="105" t="s">
        <v>116</v>
      </c>
      <c r="D45" s="29"/>
      <c r="E45" s="106">
        <f t="shared" ref="E45:G46" si="3">E46</f>
        <v>4042.1</v>
      </c>
      <c r="F45" s="106">
        <f t="shared" si="3"/>
        <v>4203.7</v>
      </c>
      <c r="G45" s="106">
        <f t="shared" si="3"/>
        <v>4371.8999999999996</v>
      </c>
    </row>
    <row r="46" spans="1:7" ht="96.6" customHeight="1">
      <c r="A46" s="16"/>
      <c r="B46" s="28" t="s">
        <v>117</v>
      </c>
      <c r="C46" s="105" t="s">
        <v>118</v>
      </c>
      <c r="D46" s="29"/>
      <c r="E46" s="106">
        <f t="shared" si="3"/>
        <v>4042.1</v>
      </c>
      <c r="F46" s="106">
        <f t="shared" si="3"/>
        <v>4203.7</v>
      </c>
      <c r="G46" s="106">
        <f t="shared" si="3"/>
        <v>4371.8999999999996</v>
      </c>
    </row>
    <row r="47" spans="1:7" ht="38.450000000000003" customHeight="1">
      <c r="A47" s="16"/>
      <c r="B47" s="28" t="s">
        <v>89</v>
      </c>
      <c r="C47" s="105" t="s">
        <v>118</v>
      </c>
      <c r="D47" s="29">
        <v>600</v>
      </c>
      <c r="E47" s="106">
        <f>'вед прил 7'!H649</f>
        <v>4042.1</v>
      </c>
      <c r="F47" s="106">
        <f>'вед прил 7'!I649</f>
        <v>4203.7</v>
      </c>
      <c r="G47" s="106">
        <f>'вед прил 7'!J649</f>
        <v>4371.8999999999996</v>
      </c>
    </row>
    <row r="48" spans="1:7" outlineLevel="1">
      <c r="A48" s="16"/>
      <c r="B48" s="28" t="s">
        <v>119</v>
      </c>
      <c r="C48" s="31" t="s">
        <v>120</v>
      </c>
      <c r="D48" s="32"/>
      <c r="E48" s="106">
        <f t="shared" ref="E48:G49" si="4">E49</f>
        <v>0</v>
      </c>
      <c r="F48" s="106">
        <f t="shared" si="4"/>
        <v>0</v>
      </c>
      <c r="G48" s="106">
        <f t="shared" si="4"/>
        <v>0</v>
      </c>
    </row>
    <row r="49" spans="1:7" ht="63" outlineLevel="1">
      <c r="A49" s="16"/>
      <c r="B49" s="28" t="s">
        <v>121</v>
      </c>
      <c r="C49" s="31" t="s">
        <v>122</v>
      </c>
      <c r="D49" s="32"/>
      <c r="E49" s="106">
        <f t="shared" si="4"/>
        <v>0</v>
      </c>
      <c r="F49" s="106">
        <f t="shared" si="4"/>
        <v>0</v>
      </c>
      <c r="G49" s="106">
        <f t="shared" si="4"/>
        <v>0</v>
      </c>
    </row>
    <row r="50" spans="1:7" ht="31.5" outlineLevel="1">
      <c r="A50" s="16"/>
      <c r="B50" s="28" t="s">
        <v>89</v>
      </c>
      <c r="C50" s="31" t="s">
        <v>122</v>
      </c>
      <c r="D50" s="32">
        <v>600</v>
      </c>
      <c r="E50" s="106">
        <f>'вед прил 7'!H652</f>
        <v>0</v>
      </c>
      <c r="F50" s="106">
        <f>'вед прил 7'!I652</f>
        <v>0</v>
      </c>
      <c r="G50" s="106">
        <f>'вед прил 7'!J652</f>
        <v>0</v>
      </c>
    </row>
    <row r="51" spans="1:7" ht="28.15" customHeight="1" collapsed="1">
      <c r="A51" s="108"/>
      <c r="B51" s="28" t="s">
        <v>123</v>
      </c>
      <c r="C51" s="105" t="s">
        <v>124</v>
      </c>
      <c r="D51" s="29"/>
      <c r="E51" s="179">
        <f>E52+E83+E105+E108+E111+E116</f>
        <v>1837347.5</v>
      </c>
      <c r="F51" s="179">
        <f t="shared" ref="F51:G51" si="5">F52+F83+F105+F108+F111+F116</f>
        <v>1892107.2</v>
      </c>
      <c r="G51" s="179">
        <f t="shared" si="5"/>
        <v>1925766</v>
      </c>
    </row>
    <row r="52" spans="1:7" ht="60.6" customHeight="1">
      <c r="A52" s="108"/>
      <c r="B52" s="28" t="s">
        <v>125</v>
      </c>
      <c r="C52" s="105" t="s">
        <v>126</v>
      </c>
      <c r="D52" s="29"/>
      <c r="E52" s="106">
        <f>E61+E57+E63+E77+E81+E69+E75+E79+E59+E67+E65+E71+E73+E55+E53</f>
        <v>91433.7</v>
      </c>
      <c r="F52" s="106">
        <f t="shared" ref="F52:G52" si="6">F61+F57+F63+F77+F81+F69+F75+F79+F59+F67+F65+F71+F73+F55+F53</f>
        <v>69996.7</v>
      </c>
      <c r="G52" s="106">
        <f t="shared" si="6"/>
        <v>64886.5</v>
      </c>
    </row>
    <row r="53" spans="1:7">
      <c r="A53" s="108"/>
      <c r="B53" s="28" t="s">
        <v>87</v>
      </c>
      <c r="C53" s="53" t="s">
        <v>127</v>
      </c>
      <c r="D53" s="32"/>
      <c r="E53" s="106">
        <f>E54</f>
        <v>17356.2</v>
      </c>
      <c r="F53" s="106">
        <f>F54</f>
        <v>0</v>
      </c>
      <c r="G53" s="106">
        <f>G54</f>
        <v>0</v>
      </c>
    </row>
    <row r="54" spans="1:7" ht="31.5">
      <c r="A54" s="108"/>
      <c r="B54" s="28" t="s">
        <v>89</v>
      </c>
      <c r="C54" s="31" t="s">
        <v>127</v>
      </c>
      <c r="D54" s="32">
        <v>600</v>
      </c>
      <c r="E54" s="106">
        <f>'вед прил 7'!H670</f>
        <v>17356.2</v>
      </c>
      <c r="F54" s="106">
        <f>'вед прил 7'!I670</f>
        <v>0</v>
      </c>
      <c r="G54" s="106">
        <f>'вед прил 7'!J670</f>
        <v>0</v>
      </c>
    </row>
    <row r="55" spans="1:7">
      <c r="A55" s="108"/>
      <c r="B55" s="28" t="s">
        <v>90</v>
      </c>
      <c r="C55" s="53" t="s">
        <v>128</v>
      </c>
      <c r="D55" s="32"/>
      <c r="E55" s="106">
        <f>E56</f>
        <v>14238.9</v>
      </c>
      <c r="F55" s="106">
        <f>F56</f>
        <v>6000</v>
      </c>
      <c r="G55" s="106">
        <f>G56</f>
        <v>0</v>
      </c>
    </row>
    <row r="56" spans="1:7" ht="31.5">
      <c r="A56" s="108"/>
      <c r="B56" s="28" t="s">
        <v>89</v>
      </c>
      <c r="C56" s="31" t="s">
        <v>128</v>
      </c>
      <c r="D56" s="32">
        <v>600</v>
      </c>
      <c r="E56" s="106">
        <f>'вед прил 7'!H672</f>
        <v>14238.9</v>
      </c>
      <c r="F56" s="106">
        <f>'вед прил 7'!I672</f>
        <v>6000</v>
      </c>
      <c r="G56" s="106">
        <f>'вед прил 7'!J672</f>
        <v>0</v>
      </c>
    </row>
    <row r="57" spans="1:7" ht="47.25" outlineLevel="1">
      <c r="A57" s="108"/>
      <c r="B57" s="28" t="s">
        <v>129</v>
      </c>
      <c r="C57" s="31" t="s">
        <v>130</v>
      </c>
      <c r="D57" s="32"/>
      <c r="E57" s="106">
        <f>E58</f>
        <v>0</v>
      </c>
      <c r="F57" s="106">
        <f>F58</f>
        <v>0</v>
      </c>
      <c r="G57" s="106">
        <f>G58</f>
        <v>0</v>
      </c>
    </row>
    <row r="58" spans="1:7" ht="31.5" outlineLevel="1">
      <c r="A58" s="108"/>
      <c r="B58" s="28" t="s">
        <v>131</v>
      </c>
      <c r="C58" s="31" t="s">
        <v>130</v>
      </c>
      <c r="D58" s="32">
        <v>400</v>
      </c>
      <c r="E58" s="106">
        <f>'вед прил 7'!H674</f>
        <v>0</v>
      </c>
      <c r="F58" s="106">
        <f>'вед прил 7'!I674</f>
        <v>0</v>
      </c>
      <c r="G58" s="106">
        <f>'вед прил 7'!J674</f>
        <v>0</v>
      </c>
    </row>
    <row r="59" spans="1:7" outlineLevel="1">
      <c r="A59" s="108"/>
      <c r="B59" s="28" t="s">
        <v>94</v>
      </c>
      <c r="C59" s="31" t="s">
        <v>132</v>
      </c>
      <c r="D59" s="32"/>
      <c r="E59" s="106">
        <f>E60</f>
        <v>0</v>
      </c>
      <c r="F59" s="106">
        <f>F60</f>
        <v>0</v>
      </c>
      <c r="G59" s="106">
        <f>G60</f>
        <v>0</v>
      </c>
    </row>
    <row r="60" spans="1:7" ht="31.5" outlineLevel="1">
      <c r="A60" s="108"/>
      <c r="B60" s="28" t="s">
        <v>89</v>
      </c>
      <c r="C60" s="31" t="s">
        <v>132</v>
      </c>
      <c r="D60" s="32">
        <v>600</v>
      </c>
      <c r="E60" s="106">
        <f>'вед прил 7'!H676</f>
        <v>0</v>
      </c>
      <c r="F60" s="106">
        <f>'вед прил 7'!I676</f>
        <v>0</v>
      </c>
      <c r="G60" s="106">
        <f>'вед прил 7'!J676</f>
        <v>0</v>
      </c>
    </row>
    <row r="61" spans="1:7" ht="141.75" collapsed="1">
      <c r="A61" s="108"/>
      <c r="B61" s="109" t="s">
        <v>133</v>
      </c>
      <c r="C61" s="105" t="s">
        <v>134</v>
      </c>
      <c r="D61" s="29"/>
      <c r="E61" s="106">
        <f>E62</f>
        <v>7312.1</v>
      </c>
      <c r="F61" s="106">
        <f>F62</f>
        <v>5605.9</v>
      </c>
      <c r="G61" s="106">
        <f>G62</f>
        <v>5615.5</v>
      </c>
    </row>
    <row r="62" spans="1:7" ht="31.5">
      <c r="A62" s="108"/>
      <c r="B62" s="28" t="s">
        <v>89</v>
      </c>
      <c r="C62" s="105" t="s">
        <v>134</v>
      </c>
      <c r="D62" s="29">
        <v>600</v>
      </c>
      <c r="E62" s="106">
        <f>'вед прил 7'!H678</f>
        <v>7312.1</v>
      </c>
      <c r="F62" s="106">
        <f>'вед прил 7'!I678</f>
        <v>5605.9</v>
      </c>
      <c r="G62" s="106">
        <f>'вед прил 7'!J678</f>
        <v>5615.5</v>
      </c>
    </row>
    <row r="63" spans="1:7" ht="31.5" outlineLevel="1">
      <c r="A63" s="108"/>
      <c r="B63" s="28" t="s">
        <v>96</v>
      </c>
      <c r="C63" s="31" t="s">
        <v>135</v>
      </c>
      <c r="D63" s="32"/>
      <c r="E63" s="106">
        <f>E64</f>
        <v>0</v>
      </c>
      <c r="F63" s="106">
        <f>F64</f>
        <v>0</v>
      </c>
      <c r="G63" s="106">
        <f>G64</f>
        <v>0</v>
      </c>
    </row>
    <row r="64" spans="1:7" ht="31.5" outlineLevel="1">
      <c r="A64" s="108"/>
      <c r="B64" s="28" t="s">
        <v>89</v>
      </c>
      <c r="C64" s="31" t="s">
        <v>135</v>
      </c>
      <c r="D64" s="32">
        <v>600</v>
      </c>
      <c r="E64" s="106">
        <f>'вед прил 7'!H680</f>
        <v>0</v>
      </c>
      <c r="F64" s="106">
        <f>'вед прил 7'!I680</f>
        <v>0</v>
      </c>
      <c r="G64" s="106">
        <f>'вед прил 7'!J680</f>
        <v>0</v>
      </c>
    </row>
    <row r="65" spans="1:7" ht="110.25" collapsed="1">
      <c r="A65" s="108"/>
      <c r="B65" s="28" t="s">
        <v>136</v>
      </c>
      <c r="C65" s="31" t="s">
        <v>137</v>
      </c>
      <c r="D65" s="32"/>
      <c r="E65" s="106">
        <f>E66</f>
        <v>52526.5</v>
      </c>
      <c r="F65" s="106">
        <f>F66</f>
        <v>58390.799999999996</v>
      </c>
      <c r="G65" s="106">
        <f>G66</f>
        <v>59271</v>
      </c>
    </row>
    <row r="66" spans="1:7" ht="31.5">
      <c r="A66" s="108"/>
      <c r="B66" s="28" t="s">
        <v>89</v>
      </c>
      <c r="C66" s="31" t="s">
        <v>137</v>
      </c>
      <c r="D66" s="32">
        <v>600</v>
      </c>
      <c r="E66" s="106">
        <f>'вед прил 7'!H682</f>
        <v>52526.5</v>
      </c>
      <c r="F66" s="106">
        <f>'вед прил 7'!I682</f>
        <v>58390.799999999996</v>
      </c>
      <c r="G66" s="106">
        <f>'вед прил 7'!J682</f>
        <v>59271</v>
      </c>
    </row>
    <row r="67" spans="1:7" ht="31.5" outlineLevel="1">
      <c r="A67" s="108"/>
      <c r="B67" s="28" t="s">
        <v>138</v>
      </c>
      <c r="C67" s="31" t="s">
        <v>139</v>
      </c>
      <c r="D67" s="32"/>
      <c r="E67" s="106">
        <f>E68</f>
        <v>0</v>
      </c>
      <c r="F67" s="106">
        <f>F68</f>
        <v>0</v>
      </c>
      <c r="G67" s="106">
        <f>G68</f>
        <v>0</v>
      </c>
    </row>
    <row r="68" spans="1:7" ht="31.5" outlineLevel="1">
      <c r="A68" s="108"/>
      <c r="B68" s="28" t="s">
        <v>89</v>
      </c>
      <c r="C68" s="31" t="s">
        <v>139</v>
      </c>
      <c r="D68" s="32">
        <v>600</v>
      </c>
      <c r="E68" s="106">
        <f>'вед прил 7'!H684</f>
        <v>0</v>
      </c>
      <c r="F68" s="106">
        <f>'вед прил 7'!I684</f>
        <v>0</v>
      </c>
      <c r="G68" s="106">
        <f>'вед прил 7'!J684</f>
        <v>0</v>
      </c>
    </row>
    <row r="69" spans="1:7" ht="110.25" outlineLevel="1">
      <c r="A69" s="108"/>
      <c r="B69" s="28" t="s">
        <v>140</v>
      </c>
      <c r="C69" s="105" t="s">
        <v>141</v>
      </c>
      <c r="D69" s="29"/>
      <c r="E69" s="106">
        <f>E70</f>
        <v>0</v>
      </c>
      <c r="F69" s="106">
        <f>F70</f>
        <v>0</v>
      </c>
      <c r="G69" s="106">
        <f>G70</f>
        <v>0</v>
      </c>
    </row>
    <row r="70" spans="1:7" ht="31.5" outlineLevel="1">
      <c r="A70" s="108"/>
      <c r="B70" s="28" t="s">
        <v>89</v>
      </c>
      <c r="C70" s="105" t="s">
        <v>141</v>
      </c>
      <c r="D70" s="29">
        <v>600</v>
      </c>
      <c r="E70" s="106">
        <f>'вед прил 7'!H686</f>
        <v>0</v>
      </c>
      <c r="F70" s="106">
        <f>'вед прил 7'!I686</f>
        <v>0</v>
      </c>
      <c r="G70" s="106">
        <f>'вед прил 7'!J686</f>
        <v>0</v>
      </c>
    </row>
    <row r="71" spans="1:7" ht="94.5" outlineLevel="1">
      <c r="A71" s="108"/>
      <c r="B71" s="28" t="s">
        <v>142</v>
      </c>
      <c r="C71" s="105" t="s">
        <v>143</v>
      </c>
      <c r="D71" s="29"/>
      <c r="E71" s="106">
        <f>E72</f>
        <v>0</v>
      </c>
      <c r="F71" s="106">
        <f>F72</f>
        <v>0</v>
      </c>
      <c r="G71" s="106">
        <f>G72</f>
        <v>0</v>
      </c>
    </row>
    <row r="72" spans="1:7" ht="31.5" outlineLevel="1">
      <c r="A72" s="108"/>
      <c r="B72" s="28" t="s">
        <v>89</v>
      </c>
      <c r="C72" s="105" t="s">
        <v>143</v>
      </c>
      <c r="D72" s="29">
        <v>600</v>
      </c>
      <c r="E72" s="106">
        <f>'вед прил 7'!H688</f>
        <v>0</v>
      </c>
      <c r="F72" s="106">
        <f>'вед прил 7'!I688</f>
        <v>0</v>
      </c>
      <c r="G72" s="106">
        <f>'вед прил 7'!J688</f>
        <v>0</v>
      </c>
    </row>
    <row r="73" spans="1:7" ht="84.75" customHeight="1" outlineLevel="1" collapsed="1">
      <c r="A73" s="108"/>
      <c r="B73" s="65" t="s">
        <v>144</v>
      </c>
      <c r="C73" s="105" t="s">
        <v>145</v>
      </c>
      <c r="D73" s="29"/>
      <c r="E73" s="106">
        <f>E74</f>
        <v>0</v>
      </c>
      <c r="F73" s="106">
        <f>F74</f>
        <v>0</v>
      </c>
      <c r="G73" s="106">
        <f>G74</f>
        <v>0</v>
      </c>
    </row>
    <row r="74" spans="1:7" ht="31.5" outlineLevel="1">
      <c r="A74" s="108"/>
      <c r="B74" s="28" t="s">
        <v>89</v>
      </c>
      <c r="C74" s="105" t="s">
        <v>145</v>
      </c>
      <c r="D74" s="29">
        <v>600</v>
      </c>
      <c r="E74" s="106">
        <f>'вед прил 7'!H690</f>
        <v>0</v>
      </c>
      <c r="F74" s="106">
        <f>'вед прил 7'!I690</f>
        <v>0</v>
      </c>
      <c r="G74" s="106">
        <f>'вед прил 7'!J690</f>
        <v>0</v>
      </c>
    </row>
    <row r="75" spans="1:7" ht="94.5" outlineLevel="1">
      <c r="A75" s="108"/>
      <c r="B75" s="28" t="s">
        <v>146</v>
      </c>
      <c r="C75" s="105" t="s">
        <v>147</v>
      </c>
      <c r="D75" s="29"/>
      <c r="E75" s="106">
        <f>E76</f>
        <v>0</v>
      </c>
      <c r="F75" s="106">
        <f>F76</f>
        <v>0</v>
      </c>
      <c r="G75" s="106">
        <f>G76</f>
        <v>0</v>
      </c>
    </row>
    <row r="76" spans="1:7" ht="31.5" outlineLevel="1">
      <c r="A76" s="108"/>
      <c r="B76" s="28" t="s">
        <v>89</v>
      </c>
      <c r="C76" s="105" t="s">
        <v>147</v>
      </c>
      <c r="D76" s="29">
        <v>600</v>
      </c>
      <c r="E76" s="106">
        <f>'вед прил 7'!H692</f>
        <v>0</v>
      </c>
      <c r="F76" s="106">
        <f>'вед прил 7'!I692</f>
        <v>0</v>
      </c>
      <c r="G76" s="106">
        <f>'вед прил 7'!J692</f>
        <v>0</v>
      </c>
    </row>
    <row r="77" spans="1:7" ht="94.5" outlineLevel="1">
      <c r="A77" s="108"/>
      <c r="B77" s="28" t="s">
        <v>146</v>
      </c>
      <c r="C77" s="105" t="s">
        <v>148</v>
      </c>
      <c r="D77" s="29"/>
      <c r="E77" s="106">
        <f>E78</f>
        <v>0</v>
      </c>
      <c r="F77" s="106">
        <f>F78</f>
        <v>0</v>
      </c>
      <c r="G77" s="106">
        <f>G78</f>
        <v>0</v>
      </c>
    </row>
    <row r="78" spans="1:7" ht="31.5" outlineLevel="1">
      <c r="A78" s="108"/>
      <c r="B78" s="28" t="s">
        <v>89</v>
      </c>
      <c r="C78" s="105" t="s">
        <v>148</v>
      </c>
      <c r="D78" s="29">
        <v>600</v>
      </c>
      <c r="E78" s="106">
        <f>'вед прил 7'!H694</f>
        <v>0</v>
      </c>
      <c r="F78" s="106">
        <f>'вед прил 7'!I694</f>
        <v>0</v>
      </c>
      <c r="G78" s="106">
        <f>'вед прил 7'!J694</f>
        <v>0</v>
      </c>
    </row>
    <row r="79" spans="1:7" ht="102" customHeight="1" outlineLevel="1">
      <c r="A79" s="108"/>
      <c r="B79" s="28" t="s">
        <v>136</v>
      </c>
      <c r="C79" s="31" t="s">
        <v>149</v>
      </c>
      <c r="D79" s="29"/>
      <c r="E79" s="106">
        <f>E80</f>
        <v>0</v>
      </c>
      <c r="F79" s="106">
        <f>F80</f>
        <v>0</v>
      </c>
      <c r="G79" s="106">
        <f>G80</f>
        <v>0</v>
      </c>
    </row>
    <row r="80" spans="1:7" ht="31.5" outlineLevel="1">
      <c r="A80" s="108"/>
      <c r="B80" s="28" t="s">
        <v>89</v>
      </c>
      <c r="C80" s="31" t="s">
        <v>149</v>
      </c>
      <c r="D80" s="29">
        <v>600</v>
      </c>
      <c r="E80" s="106">
        <f>'вед прил 7'!H696</f>
        <v>0</v>
      </c>
      <c r="F80" s="106">
        <f>'вед прил 7'!I696</f>
        <v>0</v>
      </c>
      <c r="G80" s="106">
        <f>'вед прил 7'!J696</f>
        <v>0</v>
      </c>
    </row>
    <row r="81" spans="1:7" ht="94.5" outlineLevel="1">
      <c r="A81" s="108"/>
      <c r="B81" s="28" t="s">
        <v>98</v>
      </c>
      <c r="C81" s="105" t="s">
        <v>150</v>
      </c>
      <c r="D81" s="29"/>
      <c r="E81" s="106">
        <f>E82</f>
        <v>0</v>
      </c>
      <c r="F81" s="106">
        <f>F82</f>
        <v>0</v>
      </c>
      <c r="G81" s="106">
        <f>G82</f>
        <v>0</v>
      </c>
    </row>
    <row r="82" spans="1:7" ht="31.5" outlineLevel="1">
      <c r="A82" s="108"/>
      <c r="B82" s="28" t="s">
        <v>89</v>
      </c>
      <c r="C82" s="105" t="s">
        <v>150</v>
      </c>
      <c r="D82" s="29">
        <v>600</v>
      </c>
      <c r="E82" s="106">
        <f>'вед прил 7'!H698</f>
        <v>0</v>
      </c>
      <c r="F82" s="106">
        <f>'вед прил 7'!I698</f>
        <v>0</v>
      </c>
      <c r="G82" s="106">
        <f>'вед прил 7'!J698</f>
        <v>0</v>
      </c>
    </row>
    <row r="83" spans="1:7" ht="31.5" collapsed="1">
      <c r="A83" s="108"/>
      <c r="B83" s="68" t="s">
        <v>151</v>
      </c>
      <c r="C83" s="105" t="s">
        <v>152</v>
      </c>
      <c r="D83" s="29"/>
      <c r="E83" s="181">
        <f>E94+E99+E90+E103+E97+E84+E101+E92+E88+E86</f>
        <v>1598886.4000000001</v>
      </c>
      <c r="F83" s="181">
        <f t="shared" ref="F83:G83" si="7">F94+F99+F90+F103+F97+F84+F101+F92+F88+F86</f>
        <v>1672990.2</v>
      </c>
      <c r="G83" s="181">
        <f t="shared" si="7"/>
        <v>1709803</v>
      </c>
    </row>
    <row r="84" spans="1:7" ht="31.5">
      <c r="A84" s="108"/>
      <c r="B84" s="28" t="s">
        <v>153</v>
      </c>
      <c r="C84" s="31" t="s">
        <v>154</v>
      </c>
      <c r="D84" s="29"/>
      <c r="E84" s="106">
        <f>E85</f>
        <v>800</v>
      </c>
      <c r="F84" s="106">
        <f>F85</f>
        <v>800</v>
      </c>
      <c r="G84" s="106">
        <f>G85</f>
        <v>800</v>
      </c>
    </row>
    <row r="85" spans="1:7" ht="31.5">
      <c r="A85" s="108"/>
      <c r="B85" s="28" t="s">
        <v>89</v>
      </c>
      <c r="C85" s="31" t="s">
        <v>154</v>
      </c>
      <c r="D85" s="29">
        <v>600</v>
      </c>
      <c r="E85" s="106">
        <f>'вед прил 7'!H701</f>
        <v>800</v>
      </c>
      <c r="F85" s="106">
        <f>'вед прил 7'!I701</f>
        <v>800</v>
      </c>
      <c r="G85" s="106">
        <f>'вед прил 7'!J701</f>
        <v>800</v>
      </c>
    </row>
    <row r="86" spans="1:7" ht="47.25">
      <c r="A86" s="108"/>
      <c r="B86" s="28" t="s">
        <v>155</v>
      </c>
      <c r="C86" s="53" t="s">
        <v>156</v>
      </c>
      <c r="D86" s="29"/>
      <c r="E86" s="106">
        <f>E87</f>
        <v>540</v>
      </c>
      <c r="F86" s="106">
        <f>F87</f>
        <v>540</v>
      </c>
      <c r="G86" s="106">
        <f>G87</f>
        <v>540</v>
      </c>
    </row>
    <row r="87" spans="1:7" ht="31.5">
      <c r="A87" s="108"/>
      <c r="B87" s="28" t="s">
        <v>89</v>
      </c>
      <c r="C87" s="53" t="s">
        <v>156</v>
      </c>
      <c r="D87" s="29">
        <v>600</v>
      </c>
      <c r="E87" s="106">
        <f>'вед прил 7'!H703</f>
        <v>540</v>
      </c>
      <c r="F87" s="106">
        <f>'вед прил 7'!I703</f>
        <v>540</v>
      </c>
      <c r="G87" s="106">
        <f>'вед прил 7'!J703</f>
        <v>540</v>
      </c>
    </row>
    <row r="88" spans="1:7" ht="31.5">
      <c r="A88" s="108"/>
      <c r="B88" s="28" t="s">
        <v>105</v>
      </c>
      <c r="C88" s="107" t="s">
        <v>157</v>
      </c>
      <c r="D88" s="29"/>
      <c r="E88" s="106">
        <f>E89</f>
        <v>1000</v>
      </c>
      <c r="F88" s="106">
        <f>F89</f>
        <v>1000</v>
      </c>
      <c r="G88" s="106">
        <f>G89</f>
        <v>1000</v>
      </c>
    </row>
    <row r="89" spans="1:7" ht="31.5">
      <c r="A89" s="108"/>
      <c r="B89" s="28" t="s">
        <v>89</v>
      </c>
      <c r="C89" s="107" t="s">
        <v>157</v>
      </c>
      <c r="D89" s="29">
        <v>600</v>
      </c>
      <c r="E89" s="106">
        <f>'вед прил 7'!H705</f>
        <v>1000</v>
      </c>
      <c r="F89" s="106">
        <f>'вед прил 7'!I705</f>
        <v>1000</v>
      </c>
      <c r="G89" s="106">
        <f>'вед прил 7'!J705</f>
        <v>1000</v>
      </c>
    </row>
    <row r="90" spans="1:7" ht="63">
      <c r="A90" s="108"/>
      <c r="B90" s="28" t="s">
        <v>107</v>
      </c>
      <c r="C90" s="105" t="s">
        <v>158</v>
      </c>
      <c r="D90" s="29"/>
      <c r="E90" s="106">
        <f>E91</f>
        <v>275691.90000000002</v>
      </c>
      <c r="F90" s="106">
        <f>F91</f>
        <v>274249.30000000005</v>
      </c>
      <c r="G90" s="106">
        <f>G91</f>
        <v>278232.2</v>
      </c>
    </row>
    <row r="91" spans="1:7" ht="31.5">
      <c r="A91" s="108"/>
      <c r="B91" s="28" t="s">
        <v>89</v>
      </c>
      <c r="C91" s="105" t="s">
        <v>158</v>
      </c>
      <c r="D91" s="29">
        <v>600</v>
      </c>
      <c r="E91" s="106">
        <f>'вед прил 7'!H707</f>
        <v>275691.90000000002</v>
      </c>
      <c r="F91" s="106">
        <f>'вед прил 7'!I707</f>
        <v>274249.30000000005</v>
      </c>
      <c r="G91" s="106">
        <f>'вед прил 7'!J707</f>
        <v>278232.2</v>
      </c>
    </row>
    <row r="92" spans="1:7" ht="110.25" outlineLevel="1">
      <c r="A92" s="108"/>
      <c r="B92" s="28" t="s">
        <v>159</v>
      </c>
      <c r="C92" s="105" t="s">
        <v>160</v>
      </c>
      <c r="D92" s="29"/>
      <c r="E92" s="106">
        <f>E93</f>
        <v>0</v>
      </c>
      <c r="F92" s="106">
        <f>F93</f>
        <v>0</v>
      </c>
      <c r="G92" s="106">
        <f>G93</f>
        <v>0</v>
      </c>
    </row>
    <row r="93" spans="1:7" ht="31.5" outlineLevel="1">
      <c r="A93" s="108"/>
      <c r="B93" s="28" t="s">
        <v>89</v>
      </c>
      <c r="C93" s="105" t="s">
        <v>160</v>
      </c>
      <c r="D93" s="29">
        <v>600</v>
      </c>
      <c r="E93" s="106">
        <f>'вед прил 7'!H709</f>
        <v>0</v>
      </c>
      <c r="F93" s="106">
        <f>'вед прил 7'!I709</f>
        <v>0</v>
      </c>
      <c r="G93" s="106">
        <f>'вед прил 7'!J709</f>
        <v>0</v>
      </c>
    </row>
    <row r="94" spans="1:7" ht="63" collapsed="1">
      <c r="A94" s="108"/>
      <c r="B94" s="28" t="s">
        <v>112</v>
      </c>
      <c r="C94" s="105" t="s">
        <v>161</v>
      </c>
      <c r="D94" s="29"/>
      <c r="E94" s="179">
        <f>E95+E96</f>
        <v>1184551.7</v>
      </c>
      <c r="F94" s="179">
        <f>F95+F96</f>
        <v>1257354.3999999999</v>
      </c>
      <c r="G94" s="179">
        <f>G95+G96</f>
        <v>1296222.3</v>
      </c>
    </row>
    <row r="95" spans="1:7" ht="63">
      <c r="A95" s="108"/>
      <c r="B95" s="28" t="s">
        <v>114</v>
      </c>
      <c r="C95" s="105" t="s">
        <v>161</v>
      </c>
      <c r="D95" s="29">
        <v>100</v>
      </c>
      <c r="E95" s="106">
        <f>'вед прил 7'!H396</f>
        <v>16664.7</v>
      </c>
      <c r="F95" s="106">
        <f>'вед прил 7'!I396</f>
        <v>17947.2</v>
      </c>
      <c r="G95" s="106">
        <f>'вед прил 7'!J396</f>
        <v>18921.099999999999</v>
      </c>
    </row>
    <row r="96" spans="1:7" ht="31.5">
      <c r="A96" s="108"/>
      <c r="B96" s="28" t="s">
        <v>89</v>
      </c>
      <c r="C96" s="105" t="s">
        <v>161</v>
      </c>
      <c r="D96" s="29">
        <v>600</v>
      </c>
      <c r="E96" s="179">
        <f>'вед прил 7'!H711</f>
        <v>1167887</v>
      </c>
      <c r="F96" s="179">
        <f>'вед прил 7'!I711</f>
        <v>1239407.2</v>
      </c>
      <c r="G96" s="179">
        <f>'вед прил 7'!J711</f>
        <v>1277301.2</v>
      </c>
    </row>
    <row r="97" spans="1:7" ht="78.75">
      <c r="A97" s="108"/>
      <c r="B97" s="28" t="s">
        <v>162</v>
      </c>
      <c r="C97" s="105" t="s">
        <v>163</v>
      </c>
      <c r="D97" s="29"/>
      <c r="E97" s="106">
        <f>E98</f>
        <v>3654.5</v>
      </c>
      <c r="F97" s="106">
        <f>F98</f>
        <v>3799.8</v>
      </c>
      <c r="G97" s="106">
        <f>G98</f>
        <v>3952</v>
      </c>
    </row>
    <row r="98" spans="1:7" ht="31.5">
      <c r="A98" s="108"/>
      <c r="B98" s="28" t="s">
        <v>89</v>
      </c>
      <c r="C98" s="105" t="s">
        <v>163</v>
      </c>
      <c r="D98" s="29">
        <v>600</v>
      </c>
      <c r="E98" s="106">
        <f>'вед прил 7'!H713</f>
        <v>3654.5</v>
      </c>
      <c r="F98" s="106">
        <f>'вед прил 7'!I713</f>
        <v>3799.8</v>
      </c>
      <c r="G98" s="106">
        <f>'вед прил 7'!J713</f>
        <v>3952</v>
      </c>
    </row>
    <row r="99" spans="1:7" ht="78.75">
      <c r="A99" s="108"/>
      <c r="B99" s="28" t="s">
        <v>932</v>
      </c>
      <c r="C99" s="105" t="s">
        <v>896</v>
      </c>
      <c r="D99" s="29"/>
      <c r="E99" s="106">
        <f>E100</f>
        <v>112232.5</v>
      </c>
      <c r="F99" s="106">
        <f>F100</f>
        <v>108602.7</v>
      </c>
      <c r="G99" s="106">
        <f>G100</f>
        <v>101346.8</v>
      </c>
    </row>
    <row r="100" spans="1:7" ht="31.5">
      <c r="A100" s="108"/>
      <c r="B100" s="28" t="s">
        <v>89</v>
      </c>
      <c r="C100" s="105" t="s">
        <v>896</v>
      </c>
      <c r="D100" s="29">
        <v>600</v>
      </c>
      <c r="E100" s="106">
        <f>'вед прил 7'!H715</f>
        <v>112232.5</v>
      </c>
      <c r="F100" s="106">
        <f>'вед прил 7'!I715</f>
        <v>108602.7</v>
      </c>
      <c r="G100" s="106">
        <f>'вед прил 7'!J715</f>
        <v>101346.8</v>
      </c>
    </row>
    <row r="101" spans="1:7" ht="141.75" outlineLevel="1">
      <c r="A101" s="108"/>
      <c r="B101" s="28" t="s">
        <v>164</v>
      </c>
      <c r="C101" s="31" t="s">
        <v>165</v>
      </c>
      <c r="D101" s="29"/>
      <c r="E101" s="106">
        <f>E102</f>
        <v>0</v>
      </c>
      <c r="F101" s="106">
        <f t="shared" ref="F101:G101" si="8">F102</f>
        <v>0</v>
      </c>
      <c r="G101" s="106">
        <f t="shared" si="8"/>
        <v>0</v>
      </c>
    </row>
    <row r="102" spans="1:7" ht="31.5" outlineLevel="1">
      <c r="A102" s="108"/>
      <c r="B102" s="28" t="s">
        <v>89</v>
      </c>
      <c r="C102" s="31" t="s">
        <v>165</v>
      </c>
      <c r="D102" s="29">
        <v>600</v>
      </c>
      <c r="E102" s="106">
        <f>'вед прил 7'!H717</f>
        <v>0</v>
      </c>
      <c r="F102" s="106">
        <f>'вед прил 7'!I717</f>
        <v>0</v>
      </c>
      <c r="G102" s="106">
        <f>'вед прил 7'!J717</f>
        <v>0</v>
      </c>
    </row>
    <row r="103" spans="1:7" ht="47.25" collapsed="1">
      <c r="A103" s="108"/>
      <c r="B103" s="28" t="s">
        <v>166</v>
      </c>
      <c r="C103" s="105" t="s">
        <v>167</v>
      </c>
      <c r="D103" s="29"/>
      <c r="E103" s="106">
        <f>E104</f>
        <v>20415.8</v>
      </c>
      <c r="F103" s="106">
        <f>F104</f>
        <v>26644</v>
      </c>
      <c r="G103" s="106">
        <f>G104</f>
        <v>27709.7</v>
      </c>
    </row>
    <row r="104" spans="1:7" ht="31.5">
      <c r="A104" s="108"/>
      <c r="B104" s="28" t="s">
        <v>89</v>
      </c>
      <c r="C104" s="105" t="s">
        <v>167</v>
      </c>
      <c r="D104" s="29">
        <v>600</v>
      </c>
      <c r="E104" s="106">
        <f>'вед прил 7'!H719</f>
        <v>20415.8</v>
      </c>
      <c r="F104" s="106">
        <f>'вед прил 7'!I719</f>
        <v>26644</v>
      </c>
      <c r="G104" s="106">
        <f>'вед прил 7'!J719</f>
        <v>27709.7</v>
      </c>
    </row>
    <row r="105" spans="1:7" ht="47.25">
      <c r="A105" s="108"/>
      <c r="B105" s="68" t="s">
        <v>115</v>
      </c>
      <c r="C105" s="105" t="s">
        <v>168</v>
      </c>
      <c r="D105" s="29"/>
      <c r="E105" s="106">
        <f t="shared" ref="E105:G106" si="9">E106</f>
        <v>8228.1</v>
      </c>
      <c r="F105" s="106">
        <f t="shared" si="9"/>
        <v>8557.2999999999993</v>
      </c>
      <c r="G105" s="106">
        <f t="shared" si="9"/>
        <v>8899.5</v>
      </c>
    </row>
    <row r="106" spans="1:7" ht="110.25">
      <c r="A106" s="108"/>
      <c r="B106" s="28" t="s">
        <v>117</v>
      </c>
      <c r="C106" s="105" t="s">
        <v>169</v>
      </c>
      <c r="D106" s="29"/>
      <c r="E106" s="106">
        <f t="shared" si="9"/>
        <v>8228.1</v>
      </c>
      <c r="F106" s="106">
        <f t="shared" si="9"/>
        <v>8557.2999999999993</v>
      </c>
      <c r="G106" s="106">
        <f t="shared" si="9"/>
        <v>8899.5</v>
      </c>
    </row>
    <row r="107" spans="1:7" ht="31.5">
      <c r="A107" s="108"/>
      <c r="B107" s="28" t="s">
        <v>89</v>
      </c>
      <c r="C107" s="105" t="s">
        <v>169</v>
      </c>
      <c r="D107" s="29">
        <v>600</v>
      </c>
      <c r="E107" s="106">
        <f>'вед прил 7'!H722</f>
        <v>8228.1</v>
      </c>
      <c r="F107" s="106">
        <f>'вед прил 7'!I722</f>
        <v>8557.2999999999993</v>
      </c>
      <c r="G107" s="106">
        <f>'вед прил 7'!J722</f>
        <v>8899.5</v>
      </c>
    </row>
    <row r="108" spans="1:7" ht="31.5">
      <c r="A108" s="108"/>
      <c r="B108" s="28" t="s">
        <v>170</v>
      </c>
      <c r="C108" s="105" t="s">
        <v>171</v>
      </c>
      <c r="D108" s="29"/>
      <c r="E108" s="106">
        <f t="shared" ref="E108:G109" si="10">E109</f>
        <v>28531.4</v>
      </c>
      <c r="F108" s="106">
        <f t="shared" si="10"/>
        <v>30028.2</v>
      </c>
      <c r="G108" s="106">
        <f t="shared" si="10"/>
        <v>31489.5</v>
      </c>
    </row>
    <row r="109" spans="1:7" ht="126">
      <c r="A109" s="108"/>
      <c r="B109" s="28" t="s">
        <v>172</v>
      </c>
      <c r="C109" s="105" t="s">
        <v>173</v>
      </c>
      <c r="D109" s="29"/>
      <c r="E109" s="106">
        <f t="shared" si="10"/>
        <v>28531.4</v>
      </c>
      <c r="F109" s="106">
        <f t="shared" si="10"/>
        <v>30028.2</v>
      </c>
      <c r="G109" s="106">
        <f t="shared" si="10"/>
        <v>31489.5</v>
      </c>
    </row>
    <row r="110" spans="1:7" ht="31.5">
      <c r="A110" s="108"/>
      <c r="B110" s="28" t="s">
        <v>89</v>
      </c>
      <c r="C110" s="105" t="s">
        <v>173</v>
      </c>
      <c r="D110" s="29">
        <v>600</v>
      </c>
      <c r="E110" s="106">
        <f>'вед прил 7'!H725</f>
        <v>28531.4</v>
      </c>
      <c r="F110" s="106">
        <f>'вед прил 7'!I725</f>
        <v>30028.2</v>
      </c>
      <c r="G110" s="106">
        <f>'вед прил 7'!J725</f>
        <v>31489.5</v>
      </c>
    </row>
    <row r="111" spans="1:7" ht="31.5" outlineLevel="1">
      <c r="A111" s="108"/>
      <c r="B111" s="28" t="s">
        <v>174</v>
      </c>
      <c r="C111" s="31" t="s">
        <v>175</v>
      </c>
      <c r="D111" s="32"/>
      <c r="E111" s="106">
        <f>E114+E112</f>
        <v>0</v>
      </c>
      <c r="F111" s="106">
        <f>F114+F112</f>
        <v>0</v>
      </c>
      <c r="G111" s="106">
        <f>G114+G112</f>
        <v>0</v>
      </c>
    </row>
    <row r="112" spans="1:7" ht="47.25" outlineLevel="1">
      <c r="A112" s="108"/>
      <c r="B112" s="28" t="s">
        <v>176</v>
      </c>
      <c r="C112" s="31" t="s">
        <v>177</v>
      </c>
      <c r="D112" s="32"/>
      <c r="E112" s="106">
        <f>E113</f>
        <v>0</v>
      </c>
      <c r="F112" s="106">
        <f>F113</f>
        <v>0</v>
      </c>
      <c r="G112" s="106">
        <f>G113</f>
        <v>0</v>
      </c>
    </row>
    <row r="113" spans="1:7" ht="31.5" outlineLevel="1">
      <c r="A113" s="108"/>
      <c r="B113" s="28" t="s">
        <v>89</v>
      </c>
      <c r="C113" s="31" t="s">
        <v>177</v>
      </c>
      <c r="D113" s="32">
        <v>600</v>
      </c>
      <c r="E113" s="106">
        <f>'вед прил 7'!H728</f>
        <v>0</v>
      </c>
      <c r="F113" s="106">
        <f>'вед прил 7'!I728</f>
        <v>0</v>
      </c>
      <c r="G113" s="106">
        <f>'вед прил 7'!J728</f>
        <v>0</v>
      </c>
    </row>
    <row r="114" spans="1:7" ht="63" outlineLevel="1">
      <c r="A114" s="108"/>
      <c r="B114" s="28" t="s">
        <v>178</v>
      </c>
      <c r="C114" s="31" t="s">
        <v>179</v>
      </c>
      <c r="D114" s="32"/>
      <c r="E114" s="106">
        <f>E115</f>
        <v>0</v>
      </c>
      <c r="F114" s="106">
        <f>F115</f>
        <v>0</v>
      </c>
      <c r="G114" s="106">
        <f>G115</f>
        <v>0</v>
      </c>
    </row>
    <row r="115" spans="1:7" ht="31.5" outlineLevel="1">
      <c r="A115" s="108"/>
      <c r="B115" s="28" t="s">
        <v>89</v>
      </c>
      <c r="C115" s="31" t="s">
        <v>179</v>
      </c>
      <c r="D115" s="32">
        <v>600</v>
      </c>
      <c r="E115" s="106">
        <f>'вед прил 7'!H730</f>
        <v>0</v>
      </c>
      <c r="F115" s="106">
        <f>'вед прил 7'!I730</f>
        <v>0</v>
      </c>
      <c r="G115" s="106">
        <f>'вед прил 7'!J730</f>
        <v>0</v>
      </c>
    </row>
    <row r="116" spans="1:7" collapsed="1">
      <c r="A116" s="108"/>
      <c r="B116" s="28" t="s">
        <v>952</v>
      </c>
      <c r="C116" s="31" t="s">
        <v>950</v>
      </c>
      <c r="D116" s="32"/>
      <c r="E116" s="106">
        <f>E117+E119+E121</f>
        <v>110267.9</v>
      </c>
      <c r="F116" s="106">
        <f t="shared" ref="F116:G116" si="11">F117+F119+F121</f>
        <v>110534.8</v>
      </c>
      <c r="G116" s="106">
        <f t="shared" si="11"/>
        <v>110687.5</v>
      </c>
    </row>
    <row r="117" spans="1:7" ht="110.25">
      <c r="A117" s="108"/>
      <c r="B117" s="28" t="s">
        <v>953</v>
      </c>
      <c r="C117" s="31" t="s">
        <v>951</v>
      </c>
      <c r="D117" s="32"/>
      <c r="E117" s="106">
        <f>E118</f>
        <v>2734.2</v>
      </c>
      <c r="F117" s="106">
        <f>F118</f>
        <v>2734.2</v>
      </c>
      <c r="G117" s="106">
        <f>G118</f>
        <v>2734.2</v>
      </c>
    </row>
    <row r="118" spans="1:7" ht="31.5">
      <c r="A118" s="108"/>
      <c r="B118" s="28" t="s">
        <v>89</v>
      </c>
      <c r="C118" s="31" t="s">
        <v>951</v>
      </c>
      <c r="D118" s="32">
        <v>600</v>
      </c>
      <c r="E118" s="106">
        <f>'вед прил 7'!H733</f>
        <v>2734.2</v>
      </c>
      <c r="F118" s="106">
        <f>'вед прил 7'!I733</f>
        <v>2734.2</v>
      </c>
      <c r="G118" s="106">
        <f>'вед прил 7'!J733</f>
        <v>2734.2</v>
      </c>
    </row>
    <row r="119" spans="1:7" ht="47.25">
      <c r="A119" s="108"/>
      <c r="B119" s="28" t="s">
        <v>176</v>
      </c>
      <c r="C119" s="31" t="s">
        <v>954</v>
      </c>
      <c r="D119" s="32"/>
      <c r="E119" s="106">
        <f>E120</f>
        <v>8321.2999999999993</v>
      </c>
      <c r="F119" s="106">
        <f>F120</f>
        <v>8447.6</v>
      </c>
      <c r="G119" s="106">
        <f>G120</f>
        <v>8600.2999999999993</v>
      </c>
    </row>
    <row r="120" spans="1:7" ht="31.5">
      <c r="A120" s="108"/>
      <c r="B120" s="28" t="s">
        <v>89</v>
      </c>
      <c r="C120" s="31" t="s">
        <v>954</v>
      </c>
      <c r="D120" s="32">
        <v>600</v>
      </c>
      <c r="E120" s="106">
        <f>'вед прил 7'!H735</f>
        <v>8321.2999999999993</v>
      </c>
      <c r="F120" s="106">
        <f>'вед прил 7'!I735</f>
        <v>8447.6</v>
      </c>
      <c r="G120" s="106">
        <f>'вед прил 7'!J735</f>
        <v>8600.2999999999993</v>
      </c>
    </row>
    <row r="121" spans="1:7" ht="141.75">
      <c r="A121" s="108"/>
      <c r="B121" s="28" t="s">
        <v>164</v>
      </c>
      <c r="C121" s="31" t="s">
        <v>956</v>
      </c>
      <c r="D121" s="32"/>
      <c r="E121" s="106">
        <f>E122</f>
        <v>99212.4</v>
      </c>
      <c r="F121" s="106">
        <f>F122</f>
        <v>99353</v>
      </c>
      <c r="G121" s="106">
        <f>G122</f>
        <v>99353</v>
      </c>
    </row>
    <row r="122" spans="1:7" ht="31.5">
      <c r="A122" s="108"/>
      <c r="B122" s="28" t="s">
        <v>89</v>
      </c>
      <c r="C122" s="31" t="s">
        <v>955</v>
      </c>
      <c r="D122" s="32">
        <v>600</v>
      </c>
      <c r="E122" s="106">
        <f>'вед прил 7'!H737</f>
        <v>99212.4</v>
      </c>
      <c r="F122" s="106">
        <f>'вед прил 7'!I737</f>
        <v>99353</v>
      </c>
      <c r="G122" s="106">
        <f>'вед прил 7'!J737</f>
        <v>99353</v>
      </c>
    </row>
    <row r="123" spans="1:7">
      <c r="A123" s="16"/>
      <c r="B123" s="28" t="s">
        <v>180</v>
      </c>
      <c r="C123" s="105" t="s">
        <v>181</v>
      </c>
      <c r="D123" s="29"/>
      <c r="E123" s="106">
        <f>E131+E141+E124</f>
        <v>197224.10000000003</v>
      </c>
      <c r="F123" s="106">
        <f t="shared" ref="F123:G123" si="12">F131+F141+F124</f>
        <v>178334.40000000002</v>
      </c>
      <c r="G123" s="106">
        <f t="shared" si="12"/>
        <v>178526.7</v>
      </c>
    </row>
    <row r="124" spans="1:7" ht="47.25">
      <c r="A124" s="16"/>
      <c r="B124" s="68" t="s">
        <v>182</v>
      </c>
      <c r="C124" s="107" t="s">
        <v>183</v>
      </c>
      <c r="D124" s="29"/>
      <c r="E124" s="106">
        <f>E125+E127+E129</f>
        <v>7300</v>
      </c>
      <c r="F124" s="106">
        <f t="shared" ref="F124:G124" si="13">F125+F127+F129</f>
        <v>0</v>
      </c>
      <c r="G124" s="106">
        <f t="shared" si="13"/>
        <v>0</v>
      </c>
    </row>
    <row r="125" spans="1:7">
      <c r="A125" s="16"/>
      <c r="B125" s="28" t="s">
        <v>87</v>
      </c>
      <c r="C125" s="53" t="s">
        <v>184</v>
      </c>
      <c r="D125" s="32"/>
      <c r="E125" s="106">
        <f>E126</f>
        <v>550</v>
      </c>
      <c r="F125" s="106">
        <f>F126</f>
        <v>0</v>
      </c>
      <c r="G125" s="106">
        <f>G126</f>
        <v>0</v>
      </c>
    </row>
    <row r="126" spans="1:7" ht="31.5">
      <c r="A126" s="16"/>
      <c r="B126" s="28" t="s">
        <v>89</v>
      </c>
      <c r="C126" s="53" t="s">
        <v>184</v>
      </c>
      <c r="D126" s="32">
        <v>600</v>
      </c>
      <c r="E126" s="106">
        <f>'вед прил 7'!H779</f>
        <v>550</v>
      </c>
      <c r="F126" s="106">
        <f>'вед прил 7'!I779</f>
        <v>0</v>
      </c>
      <c r="G126" s="106">
        <f>'вед прил 7'!J779</f>
        <v>0</v>
      </c>
    </row>
    <row r="127" spans="1:7">
      <c r="A127" s="16"/>
      <c r="B127" s="28" t="s">
        <v>90</v>
      </c>
      <c r="C127" s="53" t="s">
        <v>185</v>
      </c>
      <c r="D127" s="32"/>
      <c r="E127" s="106">
        <f>E128</f>
        <v>2480</v>
      </c>
      <c r="F127" s="106">
        <f>F128</f>
        <v>0</v>
      </c>
      <c r="G127" s="106">
        <f>G128</f>
        <v>0</v>
      </c>
    </row>
    <row r="128" spans="1:7" ht="31.5">
      <c r="A128" s="16"/>
      <c r="B128" s="28" t="s">
        <v>89</v>
      </c>
      <c r="C128" s="53" t="s">
        <v>185</v>
      </c>
      <c r="D128" s="32">
        <v>600</v>
      </c>
      <c r="E128" s="106">
        <f>'вед прил 7'!H781</f>
        <v>2480</v>
      </c>
      <c r="F128" s="106">
        <f>'вед прил 7'!I781</f>
        <v>0</v>
      </c>
      <c r="G128" s="106">
        <f>'вед прил 7'!J781</f>
        <v>0</v>
      </c>
    </row>
    <row r="129" spans="1:7" ht="107.45" customHeight="1">
      <c r="A129" s="16"/>
      <c r="B129" s="28" t="s">
        <v>958</v>
      </c>
      <c r="C129" s="53" t="s">
        <v>957</v>
      </c>
      <c r="D129" s="32"/>
      <c r="E129" s="106">
        <f>E130</f>
        <v>4270</v>
      </c>
      <c r="F129" s="106">
        <f>F130</f>
        <v>0</v>
      </c>
      <c r="G129" s="106">
        <f>G130</f>
        <v>0</v>
      </c>
    </row>
    <row r="130" spans="1:7" ht="31.5">
      <c r="A130" s="16"/>
      <c r="B130" s="28" t="s">
        <v>89</v>
      </c>
      <c r="C130" s="53" t="s">
        <v>957</v>
      </c>
      <c r="D130" s="32">
        <v>600</v>
      </c>
      <c r="E130" s="106">
        <f>'вед прил 7'!H783</f>
        <v>4270</v>
      </c>
      <c r="F130" s="106">
        <f>'вед прил 7'!I783</f>
        <v>0</v>
      </c>
      <c r="G130" s="106">
        <f>'вед прил 7'!J783</f>
        <v>0</v>
      </c>
    </row>
    <row r="131" spans="1:7" ht="31.5">
      <c r="A131" s="16"/>
      <c r="B131" s="68" t="s">
        <v>186</v>
      </c>
      <c r="C131" s="105" t="s">
        <v>187</v>
      </c>
      <c r="D131" s="29"/>
      <c r="E131" s="106">
        <f>E132+E134+E137+E139</f>
        <v>189395.60000000003</v>
      </c>
      <c r="F131" s="106">
        <f t="shared" ref="F131:G131" si="14">F132+F134+F137+F139</f>
        <v>177784.80000000002</v>
      </c>
      <c r="G131" s="106">
        <f t="shared" si="14"/>
        <v>177955.1</v>
      </c>
    </row>
    <row r="132" spans="1:7" ht="31.5">
      <c r="A132" s="16"/>
      <c r="B132" s="28" t="s">
        <v>188</v>
      </c>
      <c r="C132" s="105" t="s">
        <v>189</v>
      </c>
      <c r="D132" s="29"/>
      <c r="E132" s="106">
        <f>E133</f>
        <v>160272.30000000002</v>
      </c>
      <c r="F132" s="106">
        <f>F133</f>
        <v>149283.6</v>
      </c>
      <c r="G132" s="106">
        <f>G133</f>
        <v>149453.9</v>
      </c>
    </row>
    <row r="133" spans="1:7" ht="31.5">
      <c r="A133" s="16"/>
      <c r="B133" s="28" t="s">
        <v>89</v>
      </c>
      <c r="C133" s="105" t="s">
        <v>189</v>
      </c>
      <c r="D133" s="29">
        <v>600</v>
      </c>
      <c r="E133" s="106">
        <f>'вед прил 7'!H786</f>
        <v>160272.30000000002</v>
      </c>
      <c r="F133" s="106">
        <f>'вед прил 7'!I786</f>
        <v>149283.6</v>
      </c>
      <c r="G133" s="106">
        <f>'вед прил 7'!J786</f>
        <v>149453.9</v>
      </c>
    </row>
    <row r="134" spans="1:7" ht="47.25">
      <c r="A134" s="16"/>
      <c r="B134" s="28" t="s">
        <v>190</v>
      </c>
      <c r="C134" s="105" t="s">
        <v>191</v>
      </c>
      <c r="D134" s="29"/>
      <c r="E134" s="106">
        <f>E135+E136</f>
        <v>26625.300000000003</v>
      </c>
      <c r="F134" s="106">
        <f>F135+F136</f>
        <v>28501.200000000001</v>
      </c>
      <c r="G134" s="106">
        <f>G135+G136</f>
        <v>28501.200000000001</v>
      </c>
    </row>
    <row r="135" spans="1:7" ht="31.5">
      <c r="A135" s="16"/>
      <c r="B135" s="28" t="s">
        <v>89</v>
      </c>
      <c r="C135" s="105" t="s">
        <v>191</v>
      </c>
      <c r="D135" s="29">
        <v>600</v>
      </c>
      <c r="E135" s="106">
        <f>'вед прил 7'!H788</f>
        <v>26125.300000000003</v>
      </c>
      <c r="F135" s="106">
        <f>'вед прил 7'!I788</f>
        <v>28001.200000000001</v>
      </c>
      <c r="G135" s="106">
        <f>'вед прил 7'!J788</f>
        <v>28001.200000000001</v>
      </c>
    </row>
    <row r="136" spans="1:7">
      <c r="A136" s="16"/>
      <c r="B136" s="28" t="s">
        <v>192</v>
      </c>
      <c r="C136" s="105" t="s">
        <v>191</v>
      </c>
      <c r="D136" s="29">
        <v>800</v>
      </c>
      <c r="E136" s="106">
        <f>'вед прил 7'!H789</f>
        <v>500</v>
      </c>
      <c r="F136" s="106">
        <f>'вед прил 7'!I789</f>
        <v>500</v>
      </c>
      <c r="G136" s="106">
        <f>'вед прил 7'!J789</f>
        <v>500</v>
      </c>
    </row>
    <row r="137" spans="1:7" ht="31.5">
      <c r="A137" s="108"/>
      <c r="B137" s="28" t="s">
        <v>105</v>
      </c>
      <c r="C137" s="107" t="s">
        <v>193</v>
      </c>
      <c r="D137" s="29"/>
      <c r="E137" s="106">
        <f>E138</f>
        <v>500</v>
      </c>
      <c r="F137" s="106">
        <f>F138</f>
        <v>0</v>
      </c>
      <c r="G137" s="106">
        <f>G138</f>
        <v>0</v>
      </c>
    </row>
    <row r="138" spans="1:7" ht="31.5">
      <c r="A138" s="108"/>
      <c r="B138" s="28" t="s">
        <v>89</v>
      </c>
      <c r="C138" s="107" t="s">
        <v>193</v>
      </c>
      <c r="D138" s="29">
        <v>600</v>
      </c>
      <c r="E138" s="106">
        <f>'вед прил 7'!H791</f>
        <v>500</v>
      </c>
      <c r="F138" s="106">
        <f>'вед прил 7'!I791</f>
        <v>0</v>
      </c>
      <c r="G138" s="106">
        <f>'вед прил 7'!J791</f>
        <v>0</v>
      </c>
    </row>
    <row r="139" spans="1:7">
      <c r="A139" s="108"/>
      <c r="B139" s="28" t="s">
        <v>208</v>
      </c>
      <c r="C139" s="105" t="s">
        <v>959</v>
      </c>
      <c r="D139" s="29"/>
      <c r="E139" s="106">
        <f>E140</f>
        <v>1998</v>
      </c>
      <c r="F139" s="106">
        <f>F140</f>
        <v>0</v>
      </c>
      <c r="G139" s="106">
        <f>G140</f>
        <v>0</v>
      </c>
    </row>
    <row r="140" spans="1:7" ht="31.5">
      <c r="A140" s="108"/>
      <c r="B140" s="28" t="s">
        <v>89</v>
      </c>
      <c r="C140" s="105" t="s">
        <v>959</v>
      </c>
      <c r="D140" s="29">
        <v>600</v>
      </c>
      <c r="E140" s="106">
        <f>'вед прил 7'!H793</f>
        <v>1998</v>
      </c>
      <c r="F140" s="106">
        <f>'вед прил 7'!I793</f>
        <v>0</v>
      </c>
      <c r="G140" s="106">
        <f>'вед прил 7'!J793</f>
        <v>0</v>
      </c>
    </row>
    <row r="141" spans="1:7" ht="63">
      <c r="A141" s="16"/>
      <c r="B141" s="68" t="s">
        <v>194</v>
      </c>
      <c r="C141" s="105" t="s">
        <v>195</v>
      </c>
      <c r="D141" s="29"/>
      <c r="E141" s="106">
        <f t="shared" ref="E141:G142" si="15">E142</f>
        <v>528.5</v>
      </c>
      <c r="F141" s="106">
        <f t="shared" si="15"/>
        <v>549.6</v>
      </c>
      <c r="G141" s="106">
        <f t="shared" si="15"/>
        <v>571.6</v>
      </c>
    </row>
    <row r="142" spans="1:7" ht="110.25">
      <c r="A142" s="16"/>
      <c r="B142" s="28" t="s">
        <v>117</v>
      </c>
      <c r="C142" s="105" t="s">
        <v>196</v>
      </c>
      <c r="D142" s="29"/>
      <c r="E142" s="106">
        <f t="shared" si="15"/>
        <v>528.5</v>
      </c>
      <c r="F142" s="106">
        <f t="shared" si="15"/>
        <v>549.6</v>
      </c>
      <c r="G142" s="106">
        <f t="shared" si="15"/>
        <v>571.6</v>
      </c>
    </row>
    <row r="143" spans="1:7" ht="31.5">
      <c r="A143" s="16"/>
      <c r="B143" s="28" t="s">
        <v>89</v>
      </c>
      <c r="C143" s="105" t="s">
        <v>196</v>
      </c>
      <c r="D143" s="29">
        <v>600</v>
      </c>
      <c r="E143" s="106">
        <f>'вед прил 7'!H796</f>
        <v>528.5</v>
      </c>
      <c r="F143" s="106">
        <f>'вед прил 7'!I796</f>
        <v>549.6</v>
      </c>
      <c r="G143" s="106">
        <f>'вед прил 7'!J796</f>
        <v>571.6</v>
      </c>
    </row>
    <row r="144" spans="1:7" ht="31.5">
      <c r="A144" s="16"/>
      <c r="B144" s="28" t="s">
        <v>197</v>
      </c>
      <c r="C144" s="105" t="s">
        <v>198</v>
      </c>
      <c r="D144" s="29"/>
      <c r="E144" s="106">
        <f>E145+E152</f>
        <v>97854.89999999998</v>
      </c>
      <c r="F144" s="106">
        <f>F145+F152</f>
        <v>89495.099999999991</v>
      </c>
      <c r="G144" s="106">
        <f>G145+G152</f>
        <v>88495.2</v>
      </c>
    </row>
    <row r="145" spans="1:7">
      <c r="A145" s="16"/>
      <c r="B145" s="68" t="s">
        <v>199</v>
      </c>
      <c r="C145" s="105" t="s">
        <v>200</v>
      </c>
      <c r="D145" s="29"/>
      <c r="E145" s="106">
        <f>E146+E150</f>
        <v>20717.7</v>
      </c>
      <c r="F145" s="106">
        <f>F146</f>
        <v>20717.7</v>
      </c>
      <c r="G145" s="106">
        <f>G146</f>
        <v>20717.7</v>
      </c>
    </row>
    <row r="146" spans="1:7">
      <c r="A146" s="16"/>
      <c r="B146" s="28" t="s">
        <v>201</v>
      </c>
      <c r="C146" s="105" t="s">
        <v>202</v>
      </c>
      <c r="D146" s="29"/>
      <c r="E146" s="106">
        <f>E147+E148+E149</f>
        <v>20717.7</v>
      </c>
      <c r="F146" s="106">
        <f>F147+F148+F149</f>
        <v>20717.7</v>
      </c>
      <c r="G146" s="106">
        <f>G147+G148+G149</f>
        <v>20717.7</v>
      </c>
    </row>
    <row r="147" spans="1:7" ht="63">
      <c r="A147" s="16"/>
      <c r="B147" s="28" t="s">
        <v>114</v>
      </c>
      <c r="C147" s="105" t="s">
        <v>202</v>
      </c>
      <c r="D147" s="29">
        <v>100</v>
      </c>
      <c r="E147" s="106">
        <f>'вед прил 7'!H819</f>
        <v>18117.7</v>
      </c>
      <c r="F147" s="106">
        <f>'вед прил 7'!I819</f>
        <v>18117.7</v>
      </c>
      <c r="G147" s="106">
        <f>'вед прил 7'!J819</f>
        <v>18117.7</v>
      </c>
    </row>
    <row r="148" spans="1:7" ht="31.5">
      <c r="A148" s="16"/>
      <c r="B148" s="28" t="s">
        <v>102</v>
      </c>
      <c r="C148" s="105" t="s">
        <v>202</v>
      </c>
      <c r="D148" s="29">
        <v>200</v>
      </c>
      <c r="E148" s="106">
        <f>'вед прил 7'!H820</f>
        <v>2600</v>
      </c>
      <c r="F148" s="106">
        <f>'вед прил 7'!I820</f>
        <v>2600</v>
      </c>
      <c r="G148" s="106">
        <f>'вед прил 7'!J820</f>
        <v>2600</v>
      </c>
    </row>
    <row r="149" spans="1:7" outlineLevel="1">
      <c r="A149" s="16"/>
      <c r="B149" s="28" t="s">
        <v>192</v>
      </c>
      <c r="C149" s="105" t="s">
        <v>202</v>
      </c>
      <c r="D149" s="29">
        <v>800</v>
      </c>
      <c r="E149" s="106">
        <f>'вед прил 7'!H821</f>
        <v>0</v>
      </c>
      <c r="F149" s="106">
        <f>'вед прил 7'!I821</f>
        <v>0</v>
      </c>
      <c r="G149" s="106">
        <f>'вед прил 7'!J821</f>
        <v>0</v>
      </c>
    </row>
    <row r="150" spans="1:7" ht="110.25" outlineLevel="1">
      <c r="A150" s="16"/>
      <c r="B150" s="28" t="s">
        <v>203</v>
      </c>
      <c r="C150" s="31" t="s">
        <v>204</v>
      </c>
      <c r="D150" s="29"/>
      <c r="E150" s="106">
        <f>E151</f>
        <v>0</v>
      </c>
      <c r="F150" s="106"/>
      <c r="G150" s="106"/>
    </row>
    <row r="151" spans="1:7" ht="63" outlineLevel="1">
      <c r="A151" s="16"/>
      <c r="B151" s="28" t="s">
        <v>114</v>
      </c>
      <c r="C151" s="31" t="s">
        <v>204</v>
      </c>
      <c r="D151" s="29">
        <v>100</v>
      </c>
      <c r="E151" s="106">
        <f>'вед прил 7'!H823</f>
        <v>0</v>
      </c>
      <c r="F151" s="106"/>
      <c r="G151" s="106"/>
    </row>
    <row r="152" spans="1:7" ht="31.5" collapsed="1">
      <c r="A152" s="16"/>
      <c r="B152" s="37" t="s">
        <v>205</v>
      </c>
      <c r="C152" s="105" t="s">
        <v>206</v>
      </c>
      <c r="D152" s="29"/>
      <c r="E152" s="106">
        <f>E153+E158+E163</f>
        <v>77137.199999999983</v>
      </c>
      <c r="F152" s="106">
        <f t="shared" ref="F152:G152" si="16">F153+F158+F163</f>
        <v>68777.399999999994</v>
      </c>
      <c r="G152" s="106">
        <f t="shared" si="16"/>
        <v>67777.5</v>
      </c>
    </row>
    <row r="153" spans="1:7" ht="31.5">
      <c r="A153" s="16"/>
      <c r="B153" s="28" t="s">
        <v>188</v>
      </c>
      <c r="C153" s="105" t="s">
        <v>207</v>
      </c>
      <c r="D153" s="29"/>
      <c r="E153" s="106">
        <f>E154+E155+E156+E157</f>
        <v>69135.199999999983</v>
      </c>
      <c r="F153" s="106">
        <f>F154+F155+F156+F157</f>
        <v>57777.4</v>
      </c>
      <c r="G153" s="106">
        <f>G154+G155+G156+G157</f>
        <v>57777.5</v>
      </c>
    </row>
    <row r="154" spans="1:7" ht="63">
      <c r="A154" s="16"/>
      <c r="B154" s="28" t="s">
        <v>114</v>
      </c>
      <c r="C154" s="105" t="s">
        <v>207</v>
      </c>
      <c r="D154" s="29">
        <v>100</v>
      </c>
      <c r="E154" s="106">
        <f>'вед прил 7'!H826</f>
        <v>51189.7</v>
      </c>
      <c r="F154" s="106">
        <f>'вед прил 7'!I826</f>
        <v>46465</v>
      </c>
      <c r="G154" s="106">
        <f>'вед прил 7'!J826</f>
        <v>46465</v>
      </c>
    </row>
    <row r="155" spans="1:7" ht="31.5">
      <c r="A155" s="16"/>
      <c r="B155" s="28" t="s">
        <v>102</v>
      </c>
      <c r="C155" s="105" t="s">
        <v>207</v>
      </c>
      <c r="D155" s="29">
        <v>200</v>
      </c>
      <c r="E155" s="106">
        <f>'вед прил 7'!H827</f>
        <v>6276.2000000000007</v>
      </c>
      <c r="F155" s="106">
        <f>'вед прил 7'!I827</f>
        <v>942.5</v>
      </c>
      <c r="G155" s="106">
        <f>'вед прил 7'!J827</f>
        <v>942.5</v>
      </c>
    </row>
    <row r="156" spans="1:7" ht="31.5">
      <c r="A156" s="16"/>
      <c r="B156" s="28" t="s">
        <v>89</v>
      </c>
      <c r="C156" s="105" t="s">
        <v>207</v>
      </c>
      <c r="D156" s="29">
        <v>600</v>
      </c>
      <c r="E156" s="106">
        <f>'вед прил 7'!H828</f>
        <v>11346.400000000001</v>
      </c>
      <c r="F156" s="106">
        <f>'вед прил 7'!I828</f>
        <v>10085.6</v>
      </c>
      <c r="G156" s="106">
        <f>'вед прил 7'!J828</f>
        <v>10085.700000000001</v>
      </c>
    </row>
    <row r="157" spans="1:7">
      <c r="A157" s="16"/>
      <c r="B157" s="28" t="s">
        <v>192</v>
      </c>
      <c r="C157" s="105" t="s">
        <v>207</v>
      </c>
      <c r="D157" s="29">
        <v>800</v>
      </c>
      <c r="E157" s="106">
        <f>'вед прил 7'!H829</f>
        <v>322.90000000000003</v>
      </c>
      <c r="F157" s="106">
        <f>'вед прил 7'!I829</f>
        <v>284.3</v>
      </c>
      <c r="G157" s="106">
        <f>'вед прил 7'!J829</f>
        <v>284.3</v>
      </c>
    </row>
    <row r="158" spans="1:7">
      <c r="A158" s="16"/>
      <c r="B158" s="28" t="s">
        <v>208</v>
      </c>
      <c r="C158" s="105" t="s">
        <v>209</v>
      </c>
      <c r="D158" s="29"/>
      <c r="E158" s="106">
        <f>E160+E161+E159+E162</f>
        <v>8002</v>
      </c>
      <c r="F158" s="106">
        <f>F160+F161+F159+F162</f>
        <v>10000</v>
      </c>
      <c r="G158" s="106">
        <f>G160+G161+G159+G162</f>
        <v>10000</v>
      </c>
    </row>
    <row r="159" spans="1:7" ht="63">
      <c r="A159" s="16"/>
      <c r="B159" s="28" t="s">
        <v>114</v>
      </c>
      <c r="C159" s="105" t="s">
        <v>209</v>
      </c>
      <c r="D159" s="29">
        <v>100</v>
      </c>
      <c r="E159" s="106">
        <f>'вед прил 7'!H831</f>
        <v>300</v>
      </c>
      <c r="F159" s="106">
        <f>'вед прил 7'!I831</f>
        <v>300</v>
      </c>
      <c r="G159" s="106">
        <f>'вед прил 7'!J831</f>
        <v>300</v>
      </c>
    </row>
    <row r="160" spans="1:7" ht="31.5">
      <c r="A160" s="16"/>
      <c r="B160" s="28" t="s">
        <v>102</v>
      </c>
      <c r="C160" s="105" t="s">
        <v>209</v>
      </c>
      <c r="D160" s="29">
        <v>200</v>
      </c>
      <c r="E160" s="106">
        <f>'вед прил 7'!H832</f>
        <v>6502</v>
      </c>
      <c r="F160" s="106">
        <f>'вед прил 7'!I832</f>
        <v>8500</v>
      </c>
      <c r="G160" s="106">
        <f>'вед прил 7'!J832</f>
        <v>8500</v>
      </c>
    </row>
    <row r="161" spans="1:7">
      <c r="A161" s="16"/>
      <c r="B161" s="28" t="s">
        <v>111</v>
      </c>
      <c r="C161" s="105" t="s">
        <v>209</v>
      </c>
      <c r="D161" s="29">
        <v>300</v>
      </c>
      <c r="E161" s="106">
        <f>'вед прил 7'!H833</f>
        <v>1200</v>
      </c>
      <c r="F161" s="106">
        <f>'вед прил 7'!I833</f>
        <v>1200</v>
      </c>
      <c r="G161" s="106">
        <f>'вед прил 7'!J833</f>
        <v>1200</v>
      </c>
    </row>
    <row r="162" spans="1:7" ht="31.5" outlineLevel="1">
      <c r="A162" s="16"/>
      <c r="B162" s="28" t="s">
        <v>89</v>
      </c>
      <c r="C162" s="105" t="s">
        <v>209</v>
      </c>
      <c r="D162" s="29">
        <v>600</v>
      </c>
      <c r="E162" s="106">
        <f>'вед прил 7'!H834</f>
        <v>0</v>
      </c>
      <c r="F162" s="106">
        <f>'вед прил 7'!I834</f>
        <v>0</v>
      </c>
      <c r="G162" s="106">
        <f>'вед прил 7'!J834</f>
        <v>0</v>
      </c>
    </row>
    <row r="163" spans="1:7" collapsed="1">
      <c r="A163" s="16"/>
      <c r="B163" s="28" t="s">
        <v>90</v>
      </c>
      <c r="C163" s="105" t="s">
        <v>909</v>
      </c>
      <c r="D163" s="29"/>
      <c r="E163" s="106">
        <f>E164</f>
        <v>0</v>
      </c>
      <c r="F163" s="106">
        <f t="shared" ref="F163:G163" si="17">F164</f>
        <v>1000</v>
      </c>
      <c r="G163" s="106">
        <f t="shared" si="17"/>
        <v>0</v>
      </c>
    </row>
    <row r="164" spans="1:7" ht="31.5">
      <c r="A164" s="16"/>
      <c r="B164" s="28" t="s">
        <v>89</v>
      </c>
      <c r="C164" s="105" t="s">
        <v>909</v>
      </c>
      <c r="D164" s="29">
        <v>600</v>
      </c>
      <c r="E164" s="106">
        <f>'вед прил 7'!H835</f>
        <v>0</v>
      </c>
      <c r="F164" s="106">
        <f>'вед прил 7'!I835</f>
        <v>1000</v>
      </c>
      <c r="G164" s="106">
        <f>'вед прил 7'!J835</f>
        <v>0</v>
      </c>
    </row>
    <row r="165" spans="1:7">
      <c r="A165" s="102">
        <v>2</v>
      </c>
      <c r="B165" s="110" t="s">
        <v>210</v>
      </c>
      <c r="C165" s="111" t="s">
        <v>211</v>
      </c>
      <c r="D165" s="111"/>
      <c r="E165" s="104">
        <f>E166</f>
        <v>114461.4</v>
      </c>
      <c r="F165" s="104">
        <f>F166</f>
        <v>93380.2</v>
      </c>
      <c r="G165" s="104">
        <f>G166</f>
        <v>94957.3</v>
      </c>
    </row>
    <row r="166" spans="1:7" ht="37.9" customHeight="1">
      <c r="A166" s="108"/>
      <c r="B166" s="28" t="s">
        <v>212</v>
      </c>
      <c r="C166" s="112" t="s">
        <v>213</v>
      </c>
      <c r="D166" s="112"/>
      <c r="E166" s="106">
        <f>E167+E178+E185+E195+E189+E192</f>
        <v>114461.4</v>
      </c>
      <c r="F166" s="106">
        <f>F167+F178+F185+F195+F189+F192</f>
        <v>93380.2</v>
      </c>
      <c r="G166" s="106">
        <f>G167+G178+G185+G195+G189+G192</f>
        <v>94957.3</v>
      </c>
    </row>
    <row r="167" spans="1:7" ht="55.9" customHeight="1">
      <c r="A167" s="108"/>
      <c r="B167" s="37" t="s">
        <v>214</v>
      </c>
      <c r="C167" s="112" t="s">
        <v>215</v>
      </c>
      <c r="D167" s="112"/>
      <c r="E167" s="106">
        <f>E168+E171+E173+E176</f>
        <v>64925.4</v>
      </c>
      <c r="F167" s="106">
        <f>F168+F171+F173+F176</f>
        <v>67914.7</v>
      </c>
      <c r="G167" s="106">
        <f>G168+G171+G173+G176</f>
        <v>69491.8</v>
      </c>
    </row>
    <row r="168" spans="1:7" ht="78.75">
      <c r="A168" s="108"/>
      <c r="B168" s="28" t="s">
        <v>216</v>
      </c>
      <c r="C168" s="105" t="s">
        <v>217</v>
      </c>
      <c r="D168" s="29"/>
      <c r="E168" s="106">
        <f>E169+E170</f>
        <v>37901.300000000003</v>
      </c>
      <c r="F168" s="106">
        <f>F169+F170</f>
        <v>39417.4</v>
      </c>
      <c r="G168" s="106">
        <f>G169+G170</f>
        <v>40994.5</v>
      </c>
    </row>
    <row r="169" spans="1:7" ht="31.5">
      <c r="A169" s="108"/>
      <c r="B169" s="28" t="s">
        <v>102</v>
      </c>
      <c r="C169" s="105" t="s">
        <v>217</v>
      </c>
      <c r="D169" s="29">
        <v>200</v>
      </c>
      <c r="E169" s="106">
        <f>'вед прил 7'!H450</f>
        <v>500</v>
      </c>
      <c r="F169" s="106">
        <f>'вед прил 7'!I450</f>
        <v>500</v>
      </c>
      <c r="G169" s="106">
        <f>'вед прил 7'!J450</f>
        <v>500</v>
      </c>
    </row>
    <row r="170" spans="1:7">
      <c r="A170" s="108"/>
      <c r="B170" s="28" t="s">
        <v>111</v>
      </c>
      <c r="C170" s="105" t="s">
        <v>217</v>
      </c>
      <c r="D170" s="29">
        <v>300</v>
      </c>
      <c r="E170" s="106">
        <f>'вед прил 7'!H451</f>
        <v>37401.300000000003</v>
      </c>
      <c r="F170" s="106">
        <f>'вед прил 7'!I451</f>
        <v>38917.4</v>
      </c>
      <c r="G170" s="106">
        <f>'вед прил 7'!J451</f>
        <v>40494.5</v>
      </c>
    </row>
    <row r="171" spans="1:7" ht="47.25">
      <c r="A171" s="108"/>
      <c r="B171" s="28" t="s">
        <v>218</v>
      </c>
      <c r="C171" s="105" t="s">
        <v>219</v>
      </c>
      <c r="D171" s="29"/>
      <c r="E171" s="106">
        <f>E172</f>
        <v>27024.1</v>
      </c>
      <c r="F171" s="106">
        <f>F172</f>
        <v>28497.3</v>
      </c>
      <c r="G171" s="106">
        <f>G172</f>
        <v>28497.3</v>
      </c>
    </row>
    <row r="172" spans="1:7">
      <c r="A172" s="108"/>
      <c r="B172" s="28" t="s">
        <v>111</v>
      </c>
      <c r="C172" s="105" t="s">
        <v>219</v>
      </c>
      <c r="D172" s="29">
        <v>300</v>
      </c>
      <c r="E172" s="106">
        <f>'вед прил 7'!H453</f>
        <v>27024.1</v>
      </c>
      <c r="F172" s="106">
        <f>'вед прил 7'!I453</f>
        <v>28497.3</v>
      </c>
      <c r="G172" s="106">
        <f>'вед прил 7'!J453</f>
        <v>28497.3</v>
      </c>
    </row>
    <row r="173" spans="1:7" ht="47.25" outlineLevel="1">
      <c r="A173" s="108"/>
      <c r="B173" s="28" t="s">
        <v>220</v>
      </c>
      <c r="C173" s="105" t="s">
        <v>221</v>
      </c>
      <c r="D173" s="29"/>
      <c r="E173" s="106">
        <f>E174+E175</f>
        <v>0</v>
      </c>
      <c r="F173" s="106">
        <f>F174+F175</f>
        <v>0</v>
      </c>
      <c r="G173" s="106">
        <f>G174+G175</f>
        <v>0</v>
      </c>
    </row>
    <row r="174" spans="1:7" ht="31.5" outlineLevel="1">
      <c r="A174" s="108"/>
      <c r="B174" s="28" t="s">
        <v>102</v>
      </c>
      <c r="C174" s="105" t="s">
        <v>221</v>
      </c>
      <c r="D174" s="29">
        <v>200</v>
      </c>
      <c r="E174" s="106">
        <f>'вед прил 7'!H455</f>
        <v>0</v>
      </c>
      <c r="F174" s="106">
        <f>'вед прил 7'!I455</f>
        <v>0</v>
      </c>
      <c r="G174" s="106">
        <f>'вед прил 7'!J455</f>
        <v>0</v>
      </c>
    </row>
    <row r="175" spans="1:7" outlineLevel="1">
      <c r="A175" s="108"/>
      <c r="B175" s="28" t="s">
        <v>111</v>
      </c>
      <c r="C175" s="105" t="s">
        <v>221</v>
      </c>
      <c r="D175" s="29">
        <v>300</v>
      </c>
      <c r="E175" s="106">
        <f>'вед прил 7'!H456</f>
        <v>0</v>
      </c>
      <c r="F175" s="106">
        <f>'вед прил 7'!I456</f>
        <v>0</v>
      </c>
      <c r="G175" s="106">
        <f>'вед прил 7'!J456</f>
        <v>0</v>
      </c>
    </row>
    <row r="176" spans="1:7" ht="63" outlineLevel="1">
      <c r="A176" s="108"/>
      <c r="B176" s="28" t="s">
        <v>222</v>
      </c>
      <c r="C176" s="105" t="s">
        <v>223</v>
      </c>
      <c r="D176" s="29"/>
      <c r="E176" s="106">
        <f>E177</f>
        <v>0</v>
      </c>
      <c r="F176" s="106">
        <f>F177</f>
        <v>0</v>
      </c>
      <c r="G176" s="106">
        <f>G177</f>
        <v>0</v>
      </c>
    </row>
    <row r="177" spans="1:7" outlineLevel="1">
      <c r="A177" s="108"/>
      <c r="B177" s="28" t="s">
        <v>111</v>
      </c>
      <c r="C177" s="105" t="s">
        <v>223</v>
      </c>
      <c r="D177" s="29">
        <v>300</v>
      </c>
      <c r="E177" s="106">
        <f>'вед прил 7'!H458</f>
        <v>0</v>
      </c>
      <c r="F177" s="106">
        <f>'вед прил 7'!I458</f>
        <v>0</v>
      </c>
      <c r="G177" s="106">
        <f>'вед прил 7'!J458</f>
        <v>0</v>
      </c>
    </row>
    <row r="178" spans="1:7" ht="31.5" collapsed="1">
      <c r="A178" s="16"/>
      <c r="B178" s="37" t="s">
        <v>224</v>
      </c>
      <c r="C178" s="105" t="s">
        <v>225</v>
      </c>
      <c r="D178" s="29"/>
      <c r="E178" s="106">
        <f>E179+E182</f>
        <v>13390.800000000001</v>
      </c>
      <c r="F178" s="106">
        <f t="shared" ref="F178:G178" si="18">F179+F182</f>
        <v>14061.1</v>
      </c>
      <c r="G178" s="106">
        <f t="shared" si="18"/>
        <v>14061.1</v>
      </c>
    </row>
    <row r="179" spans="1:7" ht="47.25">
      <c r="A179" s="16"/>
      <c r="B179" s="28" t="s">
        <v>226</v>
      </c>
      <c r="C179" s="105" t="s">
        <v>227</v>
      </c>
      <c r="D179" s="29"/>
      <c r="E179" s="106">
        <f>E180+E181</f>
        <v>933.59999999999991</v>
      </c>
      <c r="F179" s="106">
        <f>F180+F181</f>
        <v>979.9</v>
      </c>
      <c r="G179" s="106">
        <f>G180+G181</f>
        <v>979.9</v>
      </c>
    </row>
    <row r="180" spans="1:7" ht="63">
      <c r="A180" s="16"/>
      <c r="B180" s="28" t="s">
        <v>114</v>
      </c>
      <c r="C180" s="105" t="s">
        <v>227</v>
      </c>
      <c r="D180" s="29">
        <v>100</v>
      </c>
      <c r="E180" s="106">
        <f>'вед прил 7'!H50</f>
        <v>849.4</v>
      </c>
      <c r="F180" s="106">
        <f>'вед прил 7'!I50</f>
        <v>964.8</v>
      </c>
      <c r="G180" s="106">
        <f>'вед прил 7'!J50</f>
        <v>964.8</v>
      </c>
    </row>
    <row r="181" spans="1:7" ht="31.5">
      <c r="A181" s="16"/>
      <c r="B181" s="28" t="s">
        <v>102</v>
      </c>
      <c r="C181" s="105" t="s">
        <v>227</v>
      </c>
      <c r="D181" s="29">
        <v>200</v>
      </c>
      <c r="E181" s="106">
        <f>'вед прил 7'!H51</f>
        <v>84.199999999999989</v>
      </c>
      <c r="F181" s="106">
        <f>'вед прил 7'!I51</f>
        <v>15.1</v>
      </c>
      <c r="G181" s="106">
        <f>'вед прил 7'!J51</f>
        <v>15.1</v>
      </c>
    </row>
    <row r="182" spans="1:7" ht="47.25">
      <c r="A182" s="16"/>
      <c r="B182" s="37" t="s">
        <v>228</v>
      </c>
      <c r="C182" s="105" t="s">
        <v>229</v>
      </c>
      <c r="D182" s="29"/>
      <c r="E182" s="106">
        <f>E183+E184</f>
        <v>12457.2</v>
      </c>
      <c r="F182" s="106">
        <f>F183+F184</f>
        <v>13081.2</v>
      </c>
      <c r="G182" s="106">
        <f>G183+G184</f>
        <v>13081.2</v>
      </c>
    </row>
    <row r="183" spans="1:7" ht="63">
      <c r="A183" s="16"/>
      <c r="B183" s="28" t="s">
        <v>114</v>
      </c>
      <c r="C183" s="105" t="s">
        <v>229</v>
      </c>
      <c r="D183" s="29">
        <v>100</v>
      </c>
      <c r="E183" s="106">
        <f>'вед прил 7'!H53</f>
        <v>11404</v>
      </c>
      <c r="F183" s="106">
        <f>'вед прил 7'!I53</f>
        <v>12028</v>
      </c>
      <c r="G183" s="106">
        <f>'вед прил 7'!J53</f>
        <v>12028</v>
      </c>
    </row>
    <row r="184" spans="1:7" ht="31.5">
      <c r="A184" s="16"/>
      <c r="B184" s="28" t="s">
        <v>102</v>
      </c>
      <c r="C184" s="105" t="s">
        <v>229</v>
      </c>
      <c r="D184" s="29">
        <v>200</v>
      </c>
      <c r="E184" s="106">
        <f>'вед прил 7'!H54</f>
        <v>1053.2</v>
      </c>
      <c r="F184" s="106">
        <f>'вед прил 7'!I54</f>
        <v>1053.2</v>
      </c>
      <c r="G184" s="106">
        <f>'вед прил 7'!J54</f>
        <v>1053.2</v>
      </c>
    </row>
    <row r="185" spans="1:7">
      <c r="A185" s="16"/>
      <c r="B185" s="63" t="s">
        <v>230</v>
      </c>
      <c r="C185" s="31" t="s">
        <v>231</v>
      </c>
      <c r="D185" s="32"/>
      <c r="E185" s="106">
        <f>E186</f>
        <v>5095.2000000000007</v>
      </c>
      <c r="F185" s="106">
        <f>F186</f>
        <v>5354.4000000000005</v>
      </c>
      <c r="G185" s="106">
        <f>G186</f>
        <v>5354.4000000000005</v>
      </c>
    </row>
    <row r="186" spans="1:7" ht="47.25">
      <c r="A186" s="16"/>
      <c r="B186" s="28" t="s">
        <v>232</v>
      </c>
      <c r="C186" s="31" t="s">
        <v>233</v>
      </c>
      <c r="D186" s="32"/>
      <c r="E186" s="106">
        <f>E187+E188</f>
        <v>5095.2000000000007</v>
      </c>
      <c r="F186" s="106">
        <f>F187+F188</f>
        <v>5354.4000000000005</v>
      </c>
      <c r="G186" s="106">
        <f>G187+G188</f>
        <v>5354.4000000000005</v>
      </c>
    </row>
    <row r="187" spans="1:7" ht="63">
      <c r="A187" s="16"/>
      <c r="B187" s="28" t="s">
        <v>114</v>
      </c>
      <c r="C187" s="31" t="s">
        <v>233</v>
      </c>
      <c r="D187" s="32">
        <v>100</v>
      </c>
      <c r="E187" s="106">
        <f>'вед прил 7'!H57</f>
        <v>4771.1000000000004</v>
      </c>
      <c r="F187" s="106">
        <f>'вед прил 7'!I57</f>
        <v>5030.3</v>
      </c>
      <c r="G187" s="106">
        <f>'вед прил 7'!J57</f>
        <v>5030.3</v>
      </c>
    </row>
    <row r="188" spans="1:7" ht="31.5">
      <c r="A188" s="16"/>
      <c r="B188" s="28" t="s">
        <v>102</v>
      </c>
      <c r="C188" s="31" t="s">
        <v>233</v>
      </c>
      <c r="D188" s="32">
        <v>200</v>
      </c>
      <c r="E188" s="106">
        <f>'вед прил 7'!H58</f>
        <v>324.10000000000002</v>
      </c>
      <c r="F188" s="106">
        <f>'вед прил 7'!I58</f>
        <v>324.10000000000002</v>
      </c>
      <c r="G188" s="106">
        <f>'вед прил 7'!J58</f>
        <v>324.10000000000002</v>
      </c>
    </row>
    <row r="189" spans="1:7" ht="31.5">
      <c r="A189" s="16"/>
      <c r="B189" s="28" t="s">
        <v>234</v>
      </c>
      <c r="C189" s="31" t="s">
        <v>235</v>
      </c>
      <c r="D189" s="32"/>
      <c r="E189" s="106">
        <f t="shared" ref="E189:G189" si="19">E190</f>
        <v>10000</v>
      </c>
      <c r="F189" s="106">
        <f t="shared" si="19"/>
        <v>5000</v>
      </c>
      <c r="G189" s="106">
        <f t="shared" si="19"/>
        <v>5000</v>
      </c>
    </row>
    <row r="190" spans="1:7" ht="31.5">
      <c r="A190" s="16"/>
      <c r="B190" s="28" t="s">
        <v>236</v>
      </c>
      <c r="C190" s="31" t="s">
        <v>237</v>
      </c>
      <c r="D190" s="32"/>
      <c r="E190" s="106">
        <f>E191</f>
        <v>10000</v>
      </c>
      <c r="F190" s="106">
        <f>F191</f>
        <v>5000</v>
      </c>
      <c r="G190" s="106">
        <f>G191</f>
        <v>5000</v>
      </c>
    </row>
    <row r="191" spans="1:7">
      <c r="A191" s="16"/>
      <c r="B191" s="28" t="s">
        <v>111</v>
      </c>
      <c r="C191" s="31" t="s">
        <v>237</v>
      </c>
      <c r="D191" s="32">
        <v>300</v>
      </c>
      <c r="E191" s="106">
        <f>'вед прил 7'!H429</f>
        <v>10000</v>
      </c>
      <c r="F191" s="106">
        <f>'вед прил 7'!I429</f>
        <v>5000</v>
      </c>
      <c r="G191" s="106">
        <f>'вед прил 7'!J429</f>
        <v>5000</v>
      </c>
    </row>
    <row r="192" spans="1:7" ht="47.25">
      <c r="A192" s="16"/>
      <c r="B192" s="28" t="s">
        <v>238</v>
      </c>
      <c r="C192" s="31" t="s">
        <v>239</v>
      </c>
      <c r="D192" s="32"/>
      <c r="E192" s="106">
        <f t="shared" ref="E192:G192" si="20">E193</f>
        <v>20000</v>
      </c>
      <c r="F192" s="106">
        <f t="shared" si="20"/>
        <v>0</v>
      </c>
      <c r="G192" s="106">
        <f t="shared" si="20"/>
        <v>0</v>
      </c>
    </row>
    <row r="193" spans="1:7" ht="63">
      <c r="A193" s="16"/>
      <c r="B193" s="28" t="s">
        <v>240</v>
      </c>
      <c r="C193" s="31" t="s">
        <v>241</v>
      </c>
      <c r="D193" s="32"/>
      <c r="E193" s="106">
        <f t="shared" ref="E193:G193" si="21">E194</f>
        <v>20000</v>
      </c>
      <c r="F193" s="106">
        <f t="shared" si="21"/>
        <v>0</v>
      </c>
      <c r="G193" s="106">
        <f t="shared" si="21"/>
        <v>0</v>
      </c>
    </row>
    <row r="194" spans="1:7">
      <c r="A194" s="16"/>
      <c r="B194" s="28" t="s">
        <v>111</v>
      </c>
      <c r="C194" s="31" t="s">
        <v>241</v>
      </c>
      <c r="D194" s="32">
        <v>300</v>
      </c>
      <c r="E194" s="106">
        <f>'вед прил 7'!H432</f>
        <v>20000</v>
      </c>
      <c r="F194" s="106">
        <f>'вед прил 7'!I432</f>
        <v>0</v>
      </c>
      <c r="G194" s="106">
        <f>'вед прил 7'!J432</f>
        <v>0</v>
      </c>
    </row>
    <row r="195" spans="1:7" ht="47.25">
      <c r="A195" s="16"/>
      <c r="B195" s="63" t="s">
        <v>242</v>
      </c>
      <c r="C195" s="31" t="s">
        <v>243</v>
      </c>
      <c r="D195" s="32"/>
      <c r="E195" s="106">
        <f>E196</f>
        <v>1050</v>
      </c>
      <c r="F195" s="106">
        <f t="shared" ref="F195:G195" si="22">F196</f>
        <v>1050</v>
      </c>
      <c r="G195" s="106">
        <f t="shared" si="22"/>
        <v>1050</v>
      </c>
    </row>
    <row r="196" spans="1:7" ht="31.5">
      <c r="A196" s="16"/>
      <c r="B196" s="28" t="s">
        <v>244</v>
      </c>
      <c r="C196" s="31" t="s">
        <v>245</v>
      </c>
      <c r="D196" s="32"/>
      <c r="E196" s="106">
        <f>E197</f>
        <v>1050</v>
      </c>
      <c r="F196" s="106">
        <f t="shared" ref="F196:G196" si="23">F197</f>
        <v>1050</v>
      </c>
      <c r="G196" s="106">
        <f t="shared" si="23"/>
        <v>1050</v>
      </c>
    </row>
    <row r="197" spans="1:7">
      <c r="A197" s="16"/>
      <c r="B197" s="28" t="s">
        <v>111</v>
      </c>
      <c r="C197" s="31" t="s">
        <v>245</v>
      </c>
      <c r="D197" s="32">
        <v>300</v>
      </c>
      <c r="E197" s="106">
        <f>'вед прил 7'!H265+'вед прил 7'!H841</f>
        <v>1050</v>
      </c>
      <c r="F197" s="106">
        <f>'вед прил 7'!I265+'вед прил 7'!I841</f>
        <v>1050</v>
      </c>
      <c r="G197" s="106">
        <f>'вед прил 7'!J265+'вед прил 7'!J841</f>
        <v>1050</v>
      </c>
    </row>
    <row r="198" spans="1:7">
      <c r="A198" s="102">
        <v>3</v>
      </c>
      <c r="B198" s="35" t="s">
        <v>246</v>
      </c>
      <c r="C198" s="103" t="s">
        <v>247</v>
      </c>
      <c r="D198" s="25"/>
      <c r="E198" s="104">
        <f>E199</f>
        <v>797.2</v>
      </c>
      <c r="F198" s="104">
        <f>F199</f>
        <v>0</v>
      </c>
      <c r="G198" s="104">
        <f>G199</f>
        <v>0</v>
      </c>
    </row>
    <row r="199" spans="1:7">
      <c r="A199" s="16"/>
      <c r="B199" s="28" t="s">
        <v>248</v>
      </c>
      <c r="C199" s="105" t="s">
        <v>249</v>
      </c>
      <c r="D199" s="32"/>
      <c r="E199" s="106">
        <f>E200</f>
        <v>797.2</v>
      </c>
      <c r="F199" s="106">
        <f t="shared" ref="F199:G205" si="24">F200</f>
        <v>0</v>
      </c>
      <c r="G199" s="106">
        <f t="shared" si="24"/>
        <v>0</v>
      </c>
    </row>
    <row r="200" spans="1:7" ht="47.25">
      <c r="A200" s="16"/>
      <c r="B200" s="28" t="s">
        <v>250</v>
      </c>
      <c r="C200" s="105" t="s">
        <v>251</v>
      </c>
      <c r="D200" s="32"/>
      <c r="E200" s="106">
        <f>E203+E205+E201</f>
        <v>797.2</v>
      </c>
      <c r="F200" s="106">
        <f t="shared" ref="F200:G200" si="25">F203+F205+F201</f>
        <v>0</v>
      </c>
      <c r="G200" s="106">
        <f t="shared" si="25"/>
        <v>0</v>
      </c>
    </row>
    <row r="201" spans="1:7">
      <c r="A201" s="16"/>
      <c r="B201" s="28" t="s">
        <v>87</v>
      </c>
      <c r="C201" s="105" t="s">
        <v>961</v>
      </c>
      <c r="D201" s="32"/>
      <c r="E201" s="106">
        <f>E202</f>
        <v>300</v>
      </c>
      <c r="F201" s="106">
        <f>F202</f>
        <v>0</v>
      </c>
      <c r="G201" s="106">
        <f t="shared" si="24"/>
        <v>0</v>
      </c>
    </row>
    <row r="202" spans="1:7" ht="31.5">
      <c r="A202" s="16"/>
      <c r="B202" s="28" t="s">
        <v>89</v>
      </c>
      <c r="C202" s="105" t="s">
        <v>961</v>
      </c>
      <c r="D202" s="32">
        <v>600</v>
      </c>
      <c r="E202" s="106">
        <f>'вед прил 7'!H1018</f>
        <v>300</v>
      </c>
      <c r="F202" s="106">
        <f>'вед прил 7'!I1018</f>
        <v>0</v>
      </c>
      <c r="G202" s="106">
        <f>'вед прил 7'!J1018</f>
        <v>0</v>
      </c>
    </row>
    <row r="203" spans="1:7" outlineLevel="1">
      <c r="A203" s="16"/>
      <c r="B203" s="28" t="s">
        <v>90</v>
      </c>
      <c r="C203" s="105" t="s">
        <v>252</v>
      </c>
      <c r="D203" s="32"/>
      <c r="E203" s="106">
        <f>E204</f>
        <v>0</v>
      </c>
      <c r="F203" s="106">
        <f>F204</f>
        <v>0</v>
      </c>
      <c r="G203" s="106">
        <f t="shared" si="24"/>
        <v>0</v>
      </c>
    </row>
    <row r="204" spans="1:7" ht="31.5" outlineLevel="1">
      <c r="A204" s="16"/>
      <c r="B204" s="28" t="s">
        <v>89</v>
      </c>
      <c r="C204" s="105" t="s">
        <v>252</v>
      </c>
      <c r="D204" s="32">
        <v>600</v>
      </c>
      <c r="E204" s="106">
        <f>'вед прил 7'!H1091</f>
        <v>0</v>
      </c>
      <c r="F204" s="106">
        <f>'вед прил 7'!I1091</f>
        <v>0</v>
      </c>
      <c r="G204" s="106">
        <f>'вед прил 7'!J1091</f>
        <v>0</v>
      </c>
    </row>
    <row r="205" spans="1:7" collapsed="1">
      <c r="A205" s="16"/>
      <c r="B205" s="28" t="s">
        <v>933</v>
      </c>
      <c r="C205" s="171" t="s">
        <v>911</v>
      </c>
      <c r="D205" s="32"/>
      <c r="E205" s="106">
        <f>E206</f>
        <v>497.2</v>
      </c>
      <c r="F205" s="106">
        <f>F206</f>
        <v>0</v>
      </c>
      <c r="G205" s="106">
        <f t="shared" si="24"/>
        <v>0</v>
      </c>
    </row>
    <row r="206" spans="1:7" ht="31.5">
      <c r="A206" s="16"/>
      <c r="B206" s="28" t="s">
        <v>89</v>
      </c>
      <c r="C206" s="171" t="s">
        <v>911</v>
      </c>
      <c r="D206" s="32">
        <v>600</v>
      </c>
      <c r="E206" s="106">
        <f>'вед прил 7'!H932</f>
        <v>497.2</v>
      </c>
      <c r="F206" s="106">
        <f>'вед прил 7'!I932</f>
        <v>0</v>
      </c>
      <c r="G206" s="106">
        <f>'вед прил 7'!J932</f>
        <v>0</v>
      </c>
    </row>
    <row r="207" spans="1:7">
      <c r="A207" s="102">
        <v>4</v>
      </c>
      <c r="B207" s="35" t="s">
        <v>253</v>
      </c>
      <c r="C207" s="103" t="s">
        <v>254</v>
      </c>
      <c r="D207" s="22"/>
      <c r="E207" s="104">
        <f>E208+E219+E234+E224+E229+E257+E262</f>
        <v>91682.2</v>
      </c>
      <c r="F207" s="104">
        <f>F208+F219+F234+F224+F229+F257+F262</f>
        <v>145421.4</v>
      </c>
      <c r="G207" s="104">
        <f>G208+G219+G234+G224+G229+G257+G262</f>
        <v>74781.299999999988</v>
      </c>
    </row>
    <row r="208" spans="1:7" ht="31.5">
      <c r="A208" s="16"/>
      <c r="B208" s="28" t="s">
        <v>255</v>
      </c>
      <c r="C208" s="105" t="s">
        <v>256</v>
      </c>
      <c r="D208" s="29"/>
      <c r="E208" s="106">
        <f>E209</f>
        <v>22226.199999999997</v>
      </c>
      <c r="F208" s="106">
        <f t="shared" ref="F208:G208" si="26">F209</f>
        <v>18668.099999999999</v>
      </c>
      <c r="G208" s="106">
        <f t="shared" si="26"/>
        <v>18956.099999999999</v>
      </c>
    </row>
    <row r="209" spans="1:7" ht="31.5">
      <c r="A209" s="16"/>
      <c r="B209" s="37" t="s">
        <v>257</v>
      </c>
      <c r="C209" s="105" t="s">
        <v>258</v>
      </c>
      <c r="D209" s="29"/>
      <c r="E209" s="106">
        <f>E213+E210+E217+E215</f>
        <v>22226.199999999997</v>
      </c>
      <c r="F209" s="106">
        <f t="shared" ref="F209:G209" si="27">F213+F210+F217+F215</f>
        <v>18668.099999999999</v>
      </c>
      <c r="G209" s="106">
        <f t="shared" si="27"/>
        <v>18956.099999999999</v>
      </c>
    </row>
    <row r="210" spans="1:7">
      <c r="A210" s="16"/>
      <c r="B210" s="37" t="s">
        <v>259</v>
      </c>
      <c r="C210" s="105" t="s">
        <v>260</v>
      </c>
      <c r="D210" s="29"/>
      <c r="E210" s="106">
        <f>E211+E212</f>
        <v>7970</v>
      </c>
      <c r="F210" s="106">
        <f>F211+F212</f>
        <v>7970</v>
      </c>
      <c r="G210" s="106">
        <f>G211+G212</f>
        <v>7970</v>
      </c>
    </row>
    <row r="211" spans="1:7" ht="31.5">
      <c r="A211" s="16"/>
      <c r="B211" s="28" t="s">
        <v>102</v>
      </c>
      <c r="C211" s="105" t="s">
        <v>260</v>
      </c>
      <c r="D211" s="29">
        <v>200</v>
      </c>
      <c r="E211" s="106">
        <f>'вед прил 7'!H846</f>
        <v>500</v>
      </c>
      <c r="F211" s="106">
        <f>'вед прил 7'!I846</f>
        <v>500</v>
      </c>
      <c r="G211" s="106">
        <f>'вед прил 7'!J846</f>
        <v>500</v>
      </c>
    </row>
    <row r="212" spans="1:7" ht="31.5">
      <c r="A212" s="16"/>
      <c r="B212" s="28" t="s">
        <v>89</v>
      </c>
      <c r="C212" s="105" t="s">
        <v>260</v>
      </c>
      <c r="D212" s="29">
        <v>600</v>
      </c>
      <c r="E212" s="106">
        <f>'вед прил 7'!H847</f>
        <v>7470</v>
      </c>
      <c r="F212" s="106">
        <f>'вед прил 7'!I847</f>
        <v>7470</v>
      </c>
      <c r="G212" s="106">
        <f>'вед прил 7'!J847</f>
        <v>7470</v>
      </c>
    </row>
    <row r="213" spans="1:7" ht="63">
      <c r="A213" s="16"/>
      <c r="B213" s="28" t="s">
        <v>261</v>
      </c>
      <c r="C213" s="105" t="s">
        <v>262</v>
      </c>
      <c r="D213" s="29"/>
      <c r="E213" s="106">
        <f>E214</f>
        <v>6951.8</v>
      </c>
      <c r="F213" s="106">
        <f>F214</f>
        <v>7231</v>
      </c>
      <c r="G213" s="106">
        <f>G214</f>
        <v>7519</v>
      </c>
    </row>
    <row r="214" spans="1:7" ht="31.5">
      <c r="A214" s="16"/>
      <c r="B214" s="28" t="s">
        <v>89</v>
      </c>
      <c r="C214" s="105" t="s">
        <v>262</v>
      </c>
      <c r="D214" s="29">
        <v>600</v>
      </c>
      <c r="E214" s="106">
        <f>'вед прил 7'!H849</f>
        <v>6951.8</v>
      </c>
      <c r="F214" s="106">
        <f>'вед прил 7'!I849</f>
        <v>7231</v>
      </c>
      <c r="G214" s="106">
        <f>'вед прил 7'!J849</f>
        <v>7519</v>
      </c>
    </row>
    <row r="215" spans="1:7" ht="31.5">
      <c r="A215" s="16"/>
      <c r="B215" s="28" t="s">
        <v>263</v>
      </c>
      <c r="C215" s="31" t="s">
        <v>264</v>
      </c>
      <c r="D215" s="29"/>
      <c r="E215" s="106">
        <f>E216</f>
        <v>3837.3</v>
      </c>
      <c r="F215" s="106">
        <f t="shared" ref="F215:G215" si="28">F216</f>
        <v>0</v>
      </c>
      <c r="G215" s="106">
        <f t="shared" si="28"/>
        <v>0</v>
      </c>
    </row>
    <row r="216" spans="1:7" ht="31.5">
      <c r="A216" s="16"/>
      <c r="B216" s="28" t="s">
        <v>89</v>
      </c>
      <c r="C216" s="31" t="s">
        <v>264</v>
      </c>
      <c r="D216" s="29">
        <v>600</v>
      </c>
      <c r="E216" s="106">
        <f>'вед прил 7'!H851</f>
        <v>3837.3</v>
      </c>
      <c r="F216" s="106">
        <f>'вед прил 7'!I851</f>
        <v>0</v>
      </c>
      <c r="G216" s="106">
        <f>'вед прил 7'!J851</f>
        <v>0</v>
      </c>
    </row>
    <row r="217" spans="1:7" ht="47.25">
      <c r="A217" s="16"/>
      <c r="B217" s="28" t="s">
        <v>265</v>
      </c>
      <c r="C217" s="105" t="s">
        <v>266</v>
      </c>
      <c r="D217" s="29"/>
      <c r="E217" s="106">
        <f>E218</f>
        <v>3467.1</v>
      </c>
      <c r="F217" s="106">
        <f>F218</f>
        <v>3467.1</v>
      </c>
      <c r="G217" s="106">
        <f>G218</f>
        <v>3467.1</v>
      </c>
    </row>
    <row r="218" spans="1:7" ht="31.5">
      <c r="A218" s="16"/>
      <c r="B218" s="28" t="s">
        <v>89</v>
      </c>
      <c r="C218" s="105" t="s">
        <v>266</v>
      </c>
      <c r="D218" s="29">
        <v>600</v>
      </c>
      <c r="E218" s="106">
        <f>'вед прил 7'!H853</f>
        <v>3467.1</v>
      </c>
      <c r="F218" s="106">
        <f>'вед прил 7'!I853</f>
        <v>3467.1</v>
      </c>
      <c r="G218" s="106">
        <f>'вед прил 7'!J853</f>
        <v>3467.1</v>
      </c>
    </row>
    <row r="219" spans="1:7">
      <c r="A219" s="16"/>
      <c r="B219" s="28" t="s">
        <v>267</v>
      </c>
      <c r="C219" s="105" t="s">
        <v>268</v>
      </c>
      <c r="D219" s="29"/>
      <c r="E219" s="106">
        <f t="shared" ref="E219:G220" si="29">E220</f>
        <v>570</v>
      </c>
      <c r="F219" s="106">
        <f t="shared" si="29"/>
        <v>570</v>
      </c>
      <c r="G219" s="106">
        <f t="shared" si="29"/>
        <v>570</v>
      </c>
    </row>
    <row r="220" spans="1:7" ht="31.5">
      <c r="A220" s="16"/>
      <c r="B220" s="28" t="s">
        <v>269</v>
      </c>
      <c r="C220" s="105" t="s">
        <v>270</v>
      </c>
      <c r="D220" s="29"/>
      <c r="E220" s="106">
        <f t="shared" si="29"/>
        <v>570</v>
      </c>
      <c r="F220" s="106">
        <f t="shared" si="29"/>
        <v>570</v>
      </c>
      <c r="G220" s="106">
        <f t="shared" si="29"/>
        <v>570</v>
      </c>
    </row>
    <row r="221" spans="1:7" ht="31.5">
      <c r="A221" s="16"/>
      <c r="B221" s="28" t="s">
        <v>271</v>
      </c>
      <c r="C221" s="105" t="s">
        <v>272</v>
      </c>
      <c r="D221" s="29"/>
      <c r="E221" s="106">
        <f>E222+E223</f>
        <v>570</v>
      </c>
      <c r="F221" s="106">
        <f>F222+F223</f>
        <v>570</v>
      </c>
      <c r="G221" s="106">
        <f>G222+G223</f>
        <v>570</v>
      </c>
    </row>
    <row r="222" spans="1:7" ht="31.5">
      <c r="A222" s="16"/>
      <c r="B222" s="28" t="s">
        <v>102</v>
      </c>
      <c r="C222" s="105" t="s">
        <v>272</v>
      </c>
      <c r="D222" s="29">
        <v>200</v>
      </c>
      <c r="E222" s="106">
        <f>'вед прил 7'!H857+'вед прил 7'!H1078+'вед прил 7'!H1153+'вед прил 7'!H973</f>
        <v>570</v>
      </c>
      <c r="F222" s="106">
        <f>'вед прил 7'!I857+'вед прил 7'!I1078+'вед прил 7'!I1153+'вед прил 7'!I973</f>
        <v>570</v>
      </c>
      <c r="G222" s="106">
        <f>'вед прил 7'!J857+'вед прил 7'!J1078+'вед прил 7'!J1153+'вед прил 7'!J973</f>
        <v>570</v>
      </c>
    </row>
    <row r="223" spans="1:7" ht="31.5" outlineLevel="1">
      <c r="A223" s="16"/>
      <c r="B223" s="28" t="s">
        <v>89</v>
      </c>
      <c r="C223" s="105" t="s">
        <v>272</v>
      </c>
      <c r="D223" s="29">
        <v>600</v>
      </c>
      <c r="E223" s="106">
        <f>'вед прил 7'!H747+'вед прил 7'!H974</f>
        <v>0</v>
      </c>
      <c r="F223" s="106">
        <f>'вед прил 7'!I747+'вед прил 7'!I974</f>
        <v>0</v>
      </c>
      <c r="G223" s="106">
        <f>'вед прил 7'!J747+'вед прил 7'!J974</f>
        <v>0</v>
      </c>
    </row>
    <row r="224" spans="1:7" collapsed="1">
      <c r="A224" s="16"/>
      <c r="B224" s="28" t="s">
        <v>273</v>
      </c>
      <c r="C224" s="105" t="s">
        <v>274</v>
      </c>
      <c r="D224" s="29"/>
      <c r="E224" s="106">
        <f t="shared" ref="E224:G225" si="30">E225</f>
        <v>740</v>
      </c>
      <c r="F224" s="106">
        <f t="shared" si="30"/>
        <v>740</v>
      </c>
      <c r="G224" s="106">
        <f t="shared" si="30"/>
        <v>740</v>
      </c>
    </row>
    <row r="225" spans="1:7" ht="31.5">
      <c r="A225" s="16"/>
      <c r="B225" s="28" t="s">
        <v>275</v>
      </c>
      <c r="C225" s="105" t="s">
        <v>276</v>
      </c>
      <c r="D225" s="29"/>
      <c r="E225" s="106">
        <f t="shared" si="30"/>
        <v>740</v>
      </c>
      <c r="F225" s="106">
        <f t="shared" si="30"/>
        <v>740</v>
      </c>
      <c r="G225" s="106">
        <f t="shared" si="30"/>
        <v>740</v>
      </c>
    </row>
    <row r="226" spans="1:7">
      <c r="A226" s="16"/>
      <c r="B226" s="28" t="s">
        <v>259</v>
      </c>
      <c r="C226" s="105" t="s">
        <v>277</v>
      </c>
      <c r="D226" s="29"/>
      <c r="E226" s="106">
        <f>E228+E227</f>
        <v>740</v>
      </c>
      <c r="F226" s="106">
        <f>F228+F227</f>
        <v>740</v>
      </c>
      <c r="G226" s="106">
        <f>G228+G227</f>
        <v>740</v>
      </c>
    </row>
    <row r="227" spans="1:7" ht="63">
      <c r="A227" s="16"/>
      <c r="B227" s="28" t="s">
        <v>114</v>
      </c>
      <c r="C227" s="105" t="s">
        <v>277</v>
      </c>
      <c r="D227" s="29">
        <v>100</v>
      </c>
      <c r="E227" s="106">
        <f>'вед прил 7'!H1010</f>
        <v>440</v>
      </c>
      <c r="F227" s="106">
        <f>'вед прил 7'!I1010</f>
        <v>440</v>
      </c>
      <c r="G227" s="106">
        <f>'вед прил 7'!J1010</f>
        <v>440</v>
      </c>
    </row>
    <row r="228" spans="1:7" ht="31.5">
      <c r="A228" s="16"/>
      <c r="B228" s="28" t="s">
        <v>102</v>
      </c>
      <c r="C228" s="105" t="s">
        <v>277</v>
      </c>
      <c r="D228" s="29">
        <v>200</v>
      </c>
      <c r="E228" s="106">
        <f>'вед прил 7'!H1011</f>
        <v>300</v>
      </c>
      <c r="F228" s="106">
        <f>'вед прил 7'!I1011</f>
        <v>300</v>
      </c>
      <c r="G228" s="106">
        <f>'вед прил 7'!J1011</f>
        <v>300</v>
      </c>
    </row>
    <row r="229" spans="1:7">
      <c r="A229" s="16"/>
      <c r="B229" s="28" t="s">
        <v>278</v>
      </c>
      <c r="C229" s="105" t="s">
        <v>279</v>
      </c>
      <c r="D229" s="29"/>
      <c r="E229" s="106">
        <f t="shared" ref="E229:G230" si="31">E230</f>
        <v>100</v>
      </c>
      <c r="F229" s="106">
        <f t="shared" si="31"/>
        <v>100</v>
      </c>
      <c r="G229" s="106">
        <f t="shared" si="31"/>
        <v>100</v>
      </c>
    </row>
    <row r="230" spans="1:7">
      <c r="A230" s="16"/>
      <c r="B230" s="28" t="s">
        <v>280</v>
      </c>
      <c r="C230" s="105" t="s">
        <v>281</v>
      </c>
      <c r="D230" s="29"/>
      <c r="E230" s="106">
        <f t="shared" si="31"/>
        <v>100</v>
      </c>
      <c r="F230" s="106">
        <f t="shared" si="31"/>
        <v>100</v>
      </c>
      <c r="G230" s="106">
        <f t="shared" si="31"/>
        <v>100</v>
      </c>
    </row>
    <row r="231" spans="1:7">
      <c r="A231" s="16"/>
      <c r="B231" s="28" t="s">
        <v>259</v>
      </c>
      <c r="C231" s="105" t="s">
        <v>282</v>
      </c>
      <c r="D231" s="29"/>
      <c r="E231" s="106">
        <f>E232+E233</f>
        <v>100</v>
      </c>
      <c r="F231" s="106">
        <f t="shared" ref="F231:G231" si="32">F232+F233</f>
        <v>100</v>
      </c>
      <c r="G231" s="106">
        <f t="shared" si="32"/>
        <v>100</v>
      </c>
    </row>
    <row r="232" spans="1:7" ht="31.5" outlineLevel="1">
      <c r="A232" s="16"/>
      <c r="B232" s="28" t="s">
        <v>89</v>
      </c>
      <c r="C232" s="105" t="s">
        <v>282</v>
      </c>
      <c r="D232" s="29">
        <v>600</v>
      </c>
      <c r="E232" s="106">
        <f>'вед прил 7'!H924</f>
        <v>0</v>
      </c>
      <c r="F232" s="106">
        <f>'вед прил 7'!I924</f>
        <v>0</v>
      </c>
      <c r="G232" s="106">
        <f>'вед прил 7'!J924</f>
        <v>0</v>
      </c>
    </row>
    <row r="233" spans="1:7" ht="31.5" collapsed="1">
      <c r="A233" s="16"/>
      <c r="B233" s="28" t="s">
        <v>102</v>
      </c>
      <c r="C233" s="105" t="s">
        <v>282</v>
      </c>
      <c r="D233" s="29">
        <v>200</v>
      </c>
      <c r="E233" s="106">
        <f>'вед прил 7'!H925</f>
        <v>100</v>
      </c>
      <c r="F233" s="106">
        <f>'вед прил 7'!I925</f>
        <v>100</v>
      </c>
      <c r="G233" s="106">
        <f>'вед прил 7'!J925</f>
        <v>100</v>
      </c>
    </row>
    <row r="234" spans="1:7">
      <c r="A234" s="16"/>
      <c r="B234" s="28" t="s">
        <v>283</v>
      </c>
      <c r="C234" s="105" t="s">
        <v>284</v>
      </c>
      <c r="D234" s="29"/>
      <c r="E234" s="106">
        <f>E235</f>
        <v>67846</v>
      </c>
      <c r="F234" s="106">
        <f t="shared" ref="F234:G234" si="33">F235</f>
        <v>54143.999999999993</v>
      </c>
      <c r="G234" s="106">
        <f t="shared" si="33"/>
        <v>54215.199999999997</v>
      </c>
    </row>
    <row r="235" spans="1:7" ht="31.5">
      <c r="A235" s="16"/>
      <c r="B235" s="37" t="s">
        <v>285</v>
      </c>
      <c r="C235" s="105" t="s">
        <v>286</v>
      </c>
      <c r="D235" s="29"/>
      <c r="E235" s="106">
        <f>E238+E244+E254+E240+E236+E252+E242+E249+E247</f>
        <v>67846</v>
      </c>
      <c r="F235" s="106">
        <f t="shared" ref="F235:G235" si="34">F238+F244+F254+F240+F236+F252+F242+F249+F247</f>
        <v>54143.999999999993</v>
      </c>
      <c r="G235" s="106">
        <f t="shared" si="34"/>
        <v>54215.199999999997</v>
      </c>
    </row>
    <row r="236" spans="1:7" ht="78.75" outlineLevel="1">
      <c r="A236" s="16"/>
      <c r="B236" s="37" t="s">
        <v>287</v>
      </c>
      <c r="C236" s="105" t="s">
        <v>288</v>
      </c>
      <c r="D236" s="29"/>
      <c r="E236" s="106">
        <f>E237</f>
        <v>0</v>
      </c>
      <c r="F236" s="106">
        <f>F237</f>
        <v>0</v>
      </c>
      <c r="G236" s="106">
        <f>G237</f>
        <v>0</v>
      </c>
    </row>
    <row r="237" spans="1:7" ht="31.5" outlineLevel="1">
      <c r="A237" s="16"/>
      <c r="B237" s="37" t="s">
        <v>131</v>
      </c>
      <c r="C237" s="105" t="s">
        <v>288</v>
      </c>
      <c r="D237" s="29">
        <v>400</v>
      </c>
      <c r="E237" s="106">
        <f>'вед прил 7'!H463</f>
        <v>0</v>
      </c>
      <c r="F237" s="106">
        <f>'вед прил 7'!I463</f>
        <v>0</v>
      </c>
      <c r="G237" s="106">
        <f>'вед прил 7'!J463</f>
        <v>0</v>
      </c>
    </row>
    <row r="238" spans="1:7" ht="78.75" collapsed="1">
      <c r="A238" s="16"/>
      <c r="B238" s="28" t="s">
        <v>289</v>
      </c>
      <c r="C238" s="105" t="s">
        <v>290</v>
      </c>
      <c r="D238" s="29"/>
      <c r="E238" s="106">
        <f>E239</f>
        <v>71.400000000000006</v>
      </c>
      <c r="F238" s="106">
        <f>F239</f>
        <v>71.400000000000006</v>
      </c>
      <c r="G238" s="106">
        <f>G239</f>
        <v>71.400000000000006</v>
      </c>
    </row>
    <row r="239" spans="1:7" ht="31.5">
      <c r="A239" s="16"/>
      <c r="B239" s="28" t="s">
        <v>102</v>
      </c>
      <c r="C239" s="105" t="s">
        <v>290</v>
      </c>
      <c r="D239" s="29">
        <v>200</v>
      </c>
      <c r="E239" s="106">
        <f>'вед прил 7'!H386</f>
        <v>71.400000000000006</v>
      </c>
      <c r="F239" s="106">
        <f>'вед прил 7'!I386</f>
        <v>71.400000000000006</v>
      </c>
      <c r="G239" s="106">
        <f>'вед прил 7'!J386</f>
        <v>71.400000000000006</v>
      </c>
    </row>
    <row r="240" spans="1:7" ht="157.5">
      <c r="A240" s="16"/>
      <c r="B240" s="37" t="s">
        <v>291</v>
      </c>
      <c r="C240" s="105" t="s">
        <v>292</v>
      </c>
      <c r="D240" s="29"/>
      <c r="E240" s="106">
        <f>E241</f>
        <v>0</v>
      </c>
      <c r="F240" s="106">
        <f>F241</f>
        <v>0</v>
      </c>
      <c r="G240" s="106">
        <f>G241</f>
        <v>66</v>
      </c>
    </row>
    <row r="241" spans="1:7">
      <c r="A241" s="16"/>
      <c r="B241" s="37" t="s">
        <v>111</v>
      </c>
      <c r="C241" s="105" t="s">
        <v>292</v>
      </c>
      <c r="D241" s="29">
        <v>300</v>
      </c>
      <c r="E241" s="106">
        <f>'вед прил 7'!H465</f>
        <v>0</v>
      </c>
      <c r="F241" s="106">
        <f>'вед прил 7'!I465</f>
        <v>0</v>
      </c>
      <c r="G241" s="106">
        <f>'вед прил 7'!J465</f>
        <v>66</v>
      </c>
    </row>
    <row r="242" spans="1:7" ht="110.25">
      <c r="A242" s="16"/>
      <c r="B242" s="28" t="s">
        <v>935</v>
      </c>
      <c r="C242" s="30" t="s">
        <v>293</v>
      </c>
      <c r="D242" s="32"/>
      <c r="E242" s="106">
        <f>E243</f>
        <v>0</v>
      </c>
      <c r="F242" s="106">
        <f>F243</f>
        <v>0</v>
      </c>
      <c r="G242" s="106">
        <f>G243</f>
        <v>5.2</v>
      </c>
    </row>
    <row r="243" spans="1:7">
      <c r="A243" s="16"/>
      <c r="B243" s="28" t="s">
        <v>111</v>
      </c>
      <c r="C243" s="30" t="s">
        <v>293</v>
      </c>
      <c r="D243" s="32">
        <v>300</v>
      </c>
      <c r="E243" s="106">
        <f>'вед прил 7'!H467</f>
        <v>0</v>
      </c>
      <c r="F243" s="106">
        <f>'вед прил 7'!I467</f>
        <v>0</v>
      </c>
      <c r="G243" s="106">
        <f>'вед прил 7'!J467</f>
        <v>5.2</v>
      </c>
    </row>
    <row r="244" spans="1:7" ht="141.75">
      <c r="A244" s="16"/>
      <c r="B244" s="28" t="s">
        <v>294</v>
      </c>
      <c r="C244" s="105" t="s">
        <v>295</v>
      </c>
      <c r="D244" s="29"/>
      <c r="E244" s="106">
        <f>E245+E246</f>
        <v>1255.4000000000001</v>
      </c>
      <c r="F244" s="106">
        <f>F245+F246</f>
        <v>1314.6000000000001</v>
      </c>
      <c r="G244" s="106">
        <f>G245+G246</f>
        <v>1314.6000000000001</v>
      </c>
    </row>
    <row r="245" spans="1:7" ht="63">
      <c r="A245" s="16"/>
      <c r="B245" s="28" t="s">
        <v>114</v>
      </c>
      <c r="C245" s="105" t="s">
        <v>295</v>
      </c>
      <c r="D245" s="29">
        <v>100</v>
      </c>
      <c r="E245" s="106">
        <f>'вед прил 7'!H63</f>
        <v>1224.2</v>
      </c>
      <c r="F245" s="106">
        <f>'вед прил 7'!I63</f>
        <v>1283.4000000000001</v>
      </c>
      <c r="G245" s="106">
        <f>'вед прил 7'!J63</f>
        <v>1283.4000000000001</v>
      </c>
    </row>
    <row r="246" spans="1:7" ht="31.5">
      <c r="A246" s="16"/>
      <c r="B246" s="28" t="s">
        <v>102</v>
      </c>
      <c r="C246" s="105" t="s">
        <v>295</v>
      </c>
      <c r="D246" s="29">
        <v>200</v>
      </c>
      <c r="E246" s="106">
        <f>'вед прил 7'!H64</f>
        <v>31.2</v>
      </c>
      <c r="F246" s="106">
        <f>'вед прил 7'!I64</f>
        <v>31.2</v>
      </c>
      <c r="G246" s="106">
        <f>'вед прил 7'!J64</f>
        <v>31.2</v>
      </c>
    </row>
    <row r="247" spans="1:7" ht="126">
      <c r="A247" s="16"/>
      <c r="B247" s="28" t="s">
        <v>927</v>
      </c>
      <c r="C247" s="105" t="s">
        <v>926</v>
      </c>
      <c r="D247" s="29"/>
      <c r="E247" s="106">
        <f>E248</f>
        <v>933.4</v>
      </c>
      <c r="F247" s="106">
        <f>F248</f>
        <v>979.7</v>
      </c>
      <c r="G247" s="106">
        <f>G248</f>
        <v>979.7</v>
      </c>
    </row>
    <row r="248" spans="1:7" ht="55.9" customHeight="1">
      <c r="A248" s="16"/>
      <c r="B248" s="28" t="s">
        <v>114</v>
      </c>
      <c r="C248" s="105" t="s">
        <v>926</v>
      </c>
      <c r="D248" s="29">
        <v>100</v>
      </c>
      <c r="E248" s="106">
        <f>'вед прил 7'!H66</f>
        <v>933.4</v>
      </c>
      <c r="F248" s="106">
        <f>'вед прил 7'!I66</f>
        <v>979.7</v>
      </c>
      <c r="G248" s="106">
        <f>'вед прил 7'!J66</f>
        <v>979.7</v>
      </c>
    </row>
    <row r="249" spans="1:7" ht="63">
      <c r="A249" s="16"/>
      <c r="B249" s="28" t="s">
        <v>296</v>
      </c>
      <c r="C249" s="105" t="s">
        <v>298</v>
      </c>
      <c r="D249" s="29"/>
      <c r="E249" s="106">
        <f>E250+E251</f>
        <v>62137.200000000004</v>
      </c>
      <c r="F249" s="106">
        <f>F250+F251</f>
        <v>44881.2</v>
      </c>
      <c r="G249" s="106">
        <f>G250+G251</f>
        <v>44881.2</v>
      </c>
    </row>
    <row r="250" spans="1:7" ht="34.5" customHeight="1">
      <c r="A250" s="16"/>
      <c r="B250" s="28" t="s">
        <v>102</v>
      </c>
      <c r="C250" s="105" t="s">
        <v>298</v>
      </c>
      <c r="D250" s="29">
        <v>200</v>
      </c>
      <c r="E250" s="106">
        <f>'вед прил 7'!H469</f>
        <v>63.4</v>
      </c>
      <c r="F250" s="106">
        <f>'вед прил 7'!I469</f>
        <v>50</v>
      </c>
      <c r="G250" s="106">
        <f>'вед прил 7'!J469</f>
        <v>50</v>
      </c>
    </row>
    <row r="251" spans="1:7" ht="31.5">
      <c r="A251" s="16"/>
      <c r="B251" s="28" t="s">
        <v>131</v>
      </c>
      <c r="C251" s="105" t="s">
        <v>298</v>
      </c>
      <c r="D251" s="29">
        <v>400</v>
      </c>
      <c r="E251" s="106">
        <f>'вед прил 7'!H470</f>
        <v>62073.8</v>
      </c>
      <c r="F251" s="106">
        <f>'вед прил 7'!I470</f>
        <v>44831.199999999997</v>
      </c>
      <c r="G251" s="106">
        <f>'вед прил 7'!J470</f>
        <v>44831.199999999997</v>
      </c>
    </row>
    <row r="252" spans="1:7" ht="63">
      <c r="A252" s="16"/>
      <c r="B252" s="28" t="s">
        <v>296</v>
      </c>
      <c r="C252" s="105" t="s">
        <v>297</v>
      </c>
      <c r="D252" s="29"/>
      <c r="E252" s="106">
        <f>E253</f>
        <v>3448.5999999999995</v>
      </c>
      <c r="F252" s="106">
        <f>F253</f>
        <v>6897.1</v>
      </c>
      <c r="G252" s="106">
        <f>G253</f>
        <v>6897.1</v>
      </c>
    </row>
    <row r="253" spans="1:7" ht="31.5">
      <c r="A253" s="16"/>
      <c r="B253" s="28" t="s">
        <v>131</v>
      </c>
      <c r="C253" s="105" t="s">
        <v>297</v>
      </c>
      <c r="D253" s="29">
        <v>400</v>
      </c>
      <c r="E253" s="106">
        <f>'вед прил 7'!H472</f>
        <v>3448.5999999999995</v>
      </c>
      <c r="F253" s="106">
        <f>'вед прил 7'!I472</f>
        <v>6897.1</v>
      </c>
      <c r="G253" s="106">
        <f>'вед прил 7'!J472</f>
        <v>6897.1</v>
      </c>
    </row>
    <row r="254" spans="1:7" ht="63" outlineLevel="1">
      <c r="A254" s="16"/>
      <c r="B254" s="28" t="s">
        <v>299</v>
      </c>
      <c r="C254" s="105" t="s">
        <v>300</v>
      </c>
      <c r="D254" s="29"/>
      <c r="E254" s="106">
        <f>E256+E255</f>
        <v>0</v>
      </c>
      <c r="F254" s="106">
        <f>F256+F255</f>
        <v>0</v>
      </c>
      <c r="G254" s="106">
        <f>G256+G255</f>
        <v>0</v>
      </c>
    </row>
    <row r="255" spans="1:7" ht="31.5" outlineLevel="1">
      <c r="A255" s="16"/>
      <c r="B255" s="28" t="s">
        <v>102</v>
      </c>
      <c r="C255" s="105" t="s">
        <v>300</v>
      </c>
      <c r="D255" s="29">
        <v>200</v>
      </c>
      <c r="E255" s="106">
        <f>'вед прил 7'!H474</f>
        <v>0</v>
      </c>
      <c r="F255" s="106">
        <f>'вед прил 7'!I474</f>
        <v>0</v>
      </c>
      <c r="G255" s="106">
        <f>'вед прил 7'!J474</f>
        <v>0</v>
      </c>
    </row>
    <row r="256" spans="1:7" ht="31.5" outlineLevel="1">
      <c r="A256" s="16"/>
      <c r="B256" s="28" t="s">
        <v>131</v>
      </c>
      <c r="C256" s="105" t="s">
        <v>300</v>
      </c>
      <c r="D256" s="29">
        <v>400</v>
      </c>
      <c r="E256" s="106">
        <f>'вед прил 7'!H475</f>
        <v>0</v>
      </c>
      <c r="F256" s="106">
        <f>'вед прил 7'!I475</f>
        <v>0</v>
      </c>
      <c r="G256" s="106">
        <f>'вед прил 7'!J475</f>
        <v>0</v>
      </c>
    </row>
    <row r="257" spans="1:7" ht="31.5" collapsed="1">
      <c r="A257" s="16"/>
      <c r="B257" s="28" t="s">
        <v>301</v>
      </c>
      <c r="C257" s="105" t="s">
        <v>302</v>
      </c>
      <c r="D257" s="29"/>
      <c r="E257" s="106">
        <f t="shared" ref="E257:G258" si="35">E258</f>
        <v>200</v>
      </c>
      <c r="F257" s="106">
        <f t="shared" si="35"/>
        <v>200</v>
      </c>
      <c r="G257" s="106">
        <f t="shared" si="35"/>
        <v>200</v>
      </c>
    </row>
    <row r="258" spans="1:7">
      <c r="A258" s="16"/>
      <c r="B258" s="28" t="s">
        <v>280</v>
      </c>
      <c r="C258" s="105" t="s">
        <v>303</v>
      </c>
      <c r="D258" s="29"/>
      <c r="E258" s="106">
        <f t="shared" si="35"/>
        <v>200</v>
      </c>
      <c r="F258" s="106">
        <f t="shared" si="35"/>
        <v>200</v>
      </c>
      <c r="G258" s="106">
        <f t="shared" si="35"/>
        <v>200</v>
      </c>
    </row>
    <row r="259" spans="1:7">
      <c r="A259" s="16"/>
      <c r="B259" s="28" t="s">
        <v>304</v>
      </c>
      <c r="C259" s="105" t="s">
        <v>305</v>
      </c>
      <c r="D259" s="29"/>
      <c r="E259" s="106">
        <f>E260+E261</f>
        <v>200</v>
      </c>
      <c r="F259" s="106">
        <f>F260+F261</f>
        <v>200</v>
      </c>
      <c r="G259" s="106">
        <f>G260+G261</f>
        <v>200</v>
      </c>
    </row>
    <row r="260" spans="1:7" ht="63">
      <c r="A260" s="16"/>
      <c r="B260" s="28" t="s">
        <v>114</v>
      </c>
      <c r="C260" s="105" t="s">
        <v>305</v>
      </c>
      <c r="D260" s="29">
        <v>100</v>
      </c>
      <c r="E260" s="106">
        <f>'вед прил 7'!H1157</f>
        <v>82.3</v>
      </c>
      <c r="F260" s="106">
        <f>'вед прил 7'!I1157</f>
        <v>82.3</v>
      </c>
      <c r="G260" s="106">
        <f>'вед прил 7'!J1157</f>
        <v>82.3</v>
      </c>
    </row>
    <row r="261" spans="1:7" ht="31.5">
      <c r="A261" s="16"/>
      <c r="B261" s="28" t="s">
        <v>102</v>
      </c>
      <c r="C261" s="105" t="s">
        <v>305</v>
      </c>
      <c r="D261" s="29">
        <v>200</v>
      </c>
      <c r="E261" s="106">
        <f>'вед прил 7'!H1158</f>
        <v>117.7</v>
      </c>
      <c r="F261" s="106">
        <f>'вед прил 7'!I1158</f>
        <v>117.7</v>
      </c>
      <c r="G261" s="106">
        <f>'вед прил 7'!J1158</f>
        <v>117.7</v>
      </c>
    </row>
    <row r="262" spans="1:7" ht="31.5">
      <c r="A262" s="16"/>
      <c r="B262" s="28" t="s">
        <v>942</v>
      </c>
      <c r="C262" s="105" t="s">
        <v>940</v>
      </c>
      <c r="D262" s="29"/>
      <c r="E262" s="106">
        <f t="shared" ref="E262:G266" si="36">E263</f>
        <v>0</v>
      </c>
      <c r="F262" s="106">
        <f t="shared" si="36"/>
        <v>70999.3</v>
      </c>
      <c r="G262" s="106">
        <f t="shared" si="36"/>
        <v>0</v>
      </c>
    </row>
    <row r="263" spans="1:7" ht="31.5">
      <c r="A263" s="16"/>
      <c r="B263" s="28" t="s">
        <v>943</v>
      </c>
      <c r="C263" s="105" t="s">
        <v>941</v>
      </c>
      <c r="D263" s="29"/>
      <c r="E263" s="106">
        <f>E264+E266</f>
        <v>0</v>
      </c>
      <c r="F263" s="106">
        <f t="shared" ref="F263:G263" si="37">F264+F266</f>
        <v>70999.3</v>
      </c>
      <c r="G263" s="106">
        <f t="shared" si="37"/>
        <v>0</v>
      </c>
    </row>
    <row r="264" spans="1:7" ht="78.75" outlineLevel="1">
      <c r="A264" s="16"/>
      <c r="B264" s="28" t="s">
        <v>944</v>
      </c>
      <c r="C264" s="105" t="s">
        <v>945</v>
      </c>
      <c r="D264" s="29"/>
      <c r="E264" s="106">
        <f>E265</f>
        <v>0</v>
      </c>
      <c r="F264" s="106">
        <f t="shared" si="36"/>
        <v>0</v>
      </c>
      <c r="G264" s="106">
        <f t="shared" si="36"/>
        <v>0</v>
      </c>
    </row>
    <row r="265" spans="1:7" ht="31.5" outlineLevel="1">
      <c r="A265" s="16"/>
      <c r="B265" s="28" t="s">
        <v>89</v>
      </c>
      <c r="C265" s="105" t="s">
        <v>945</v>
      </c>
      <c r="D265" s="29">
        <v>600</v>
      </c>
      <c r="E265" s="106">
        <f>'вед прил 7'!H861</f>
        <v>0</v>
      </c>
      <c r="F265" s="106">
        <f>'вед прил 7'!I861</f>
        <v>0</v>
      </c>
      <c r="G265" s="106">
        <f>'вед прил 7'!J861</f>
        <v>0</v>
      </c>
    </row>
    <row r="266" spans="1:7" ht="78.75" collapsed="1">
      <c r="A266" s="16"/>
      <c r="B266" s="28" t="s">
        <v>944</v>
      </c>
      <c r="C266" s="105" t="s">
        <v>960</v>
      </c>
      <c r="D266" s="29"/>
      <c r="E266" s="106">
        <f>E267</f>
        <v>0</v>
      </c>
      <c r="F266" s="106">
        <f t="shared" si="36"/>
        <v>70999.3</v>
      </c>
      <c r="G266" s="106">
        <f t="shared" si="36"/>
        <v>0</v>
      </c>
    </row>
    <row r="267" spans="1:7" ht="31.5">
      <c r="A267" s="16"/>
      <c r="B267" s="28" t="s">
        <v>89</v>
      </c>
      <c r="C267" s="105" t="s">
        <v>960</v>
      </c>
      <c r="D267" s="29">
        <v>600</v>
      </c>
      <c r="E267" s="106">
        <f>'вед прил 7'!H863</f>
        <v>0</v>
      </c>
      <c r="F267" s="106">
        <f>'вед прил 7'!I863</f>
        <v>70999.3</v>
      </c>
      <c r="G267" s="106">
        <f>'вед прил 7'!J863</f>
        <v>0</v>
      </c>
    </row>
    <row r="268" spans="1:7" ht="55.15" customHeight="1">
      <c r="A268" s="102">
        <v>5</v>
      </c>
      <c r="B268" s="35" t="s">
        <v>936</v>
      </c>
      <c r="C268" s="103" t="s">
        <v>306</v>
      </c>
      <c r="D268" s="22"/>
      <c r="E268" s="104">
        <f t="shared" ref="E268:G268" si="38">E269</f>
        <v>159977.60000000001</v>
      </c>
      <c r="F268" s="104">
        <f t="shared" si="38"/>
        <v>67168</v>
      </c>
      <c r="G268" s="104">
        <f t="shared" si="38"/>
        <v>83025.600000000006</v>
      </c>
    </row>
    <row r="269" spans="1:7" ht="47.25">
      <c r="A269" s="16"/>
      <c r="B269" s="28" t="s">
        <v>937</v>
      </c>
      <c r="C269" s="113" t="s">
        <v>307</v>
      </c>
      <c r="D269" s="29"/>
      <c r="E269" s="106">
        <f>E270+E276</f>
        <v>159977.60000000001</v>
      </c>
      <c r="F269" s="106">
        <f>F270+F276</f>
        <v>67168</v>
      </c>
      <c r="G269" s="106">
        <f>G270+G276</f>
        <v>83025.600000000006</v>
      </c>
    </row>
    <row r="270" spans="1:7" ht="63">
      <c r="A270" s="16"/>
      <c r="B270" s="68" t="s">
        <v>308</v>
      </c>
      <c r="C270" s="105" t="s">
        <v>309</v>
      </c>
      <c r="D270" s="29"/>
      <c r="E270" s="106">
        <f>E271+E274</f>
        <v>159927.6</v>
      </c>
      <c r="F270" s="106">
        <f>F271+F274</f>
        <v>67118</v>
      </c>
      <c r="G270" s="106">
        <f>G271+G274</f>
        <v>82975.600000000006</v>
      </c>
    </row>
    <row r="271" spans="1:7">
      <c r="A271" s="16"/>
      <c r="B271" s="28" t="s">
        <v>310</v>
      </c>
      <c r="C271" s="105" t="s">
        <v>311</v>
      </c>
      <c r="D271" s="29"/>
      <c r="E271" s="106">
        <f>E272+E273</f>
        <v>4561.3999999999996</v>
      </c>
      <c r="F271" s="106">
        <f>F272+F273</f>
        <v>120</v>
      </c>
      <c r="G271" s="106">
        <f>G272+G273</f>
        <v>120</v>
      </c>
    </row>
    <row r="272" spans="1:7" ht="31.5">
      <c r="A272" s="16"/>
      <c r="B272" s="28" t="s">
        <v>102</v>
      </c>
      <c r="C272" s="105" t="s">
        <v>311</v>
      </c>
      <c r="D272" s="29">
        <v>200</v>
      </c>
      <c r="E272" s="106">
        <f>'вед прил 7'!H227+'вед прил 7'!H71</f>
        <v>120</v>
      </c>
      <c r="F272" s="106">
        <f>'вед прил 7'!I227+'вед прил 7'!I71</f>
        <v>120</v>
      </c>
      <c r="G272" s="106">
        <f>'вед прил 7'!J227+'вед прил 7'!J71</f>
        <v>120</v>
      </c>
    </row>
    <row r="273" spans="1:7" ht="31.5">
      <c r="A273" s="16"/>
      <c r="B273" s="28" t="s">
        <v>89</v>
      </c>
      <c r="C273" s="105" t="s">
        <v>311</v>
      </c>
      <c r="D273" s="29">
        <v>600</v>
      </c>
      <c r="E273" s="106">
        <f>'вед прил 7'!H662+'вед прил 7'!H752+'вед прил 7'!H806+'вед прил 7'!H868+'вед прил 7'!H1023+'вед прил 7'!H891+'вед прил 7'!H1096+'вед прил 7'!H937</f>
        <v>4441.3999999999996</v>
      </c>
      <c r="F273" s="106">
        <f>'вед прил 7'!I662+'вед прил 7'!I752+'вед прил 7'!I806+'вед прил 7'!I868+'вед прил 7'!I1023+'вед прил 7'!I891+'вед прил 7'!I1096</f>
        <v>0</v>
      </c>
      <c r="G273" s="106">
        <f>'вед прил 7'!J662+'вед прил 7'!J752+'вед прил 7'!J806+'вед прил 7'!J868+'вед прил 7'!J1023+'вед прил 7'!J891+'вед прил 7'!J1096</f>
        <v>0</v>
      </c>
    </row>
    <row r="274" spans="1:7">
      <c r="A274" s="16"/>
      <c r="B274" s="37" t="s">
        <v>312</v>
      </c>
      <c r="C274" s="105" t="s">
        <v>313</v>
      </c>
      <c r="D274" s="29"/>
      <c r="E274" s="106">
        <f>E275</f>
        <v>155366.20000000001</v>
      </c>
      <c r="F274" s="106">
        <f>F275</f>
        <v>66998</v>
      </c>
      <c r="G274" s="106">
        <f>G275</f>
        <v>82855.600000000006</v>
      </c>
    </row>
    <row r="275" spans="1:7" ht="31.5">
      <c r="A275" s="16"/>
      <c r="B275" s="28" t="s">
        <v>89</v>
      </c>
      <c r="C275" s="105" t="s">
        <v>313</v>
      </c>
      <c r="D275" s="29">
        <v>600</v>
      </c>
      <c r="E275" s="106">
        <f>'вед прил 7'!H664+'вед прил 7'!H754+'вед прил 7'!H808+'вед прил 7'!H893+'вед прил 7'!H870+'вед прил 7'!H1098</f>
        <v>155366.20000000001</v>
      </c>
      <c r="F275" s="106">
        <f>'вед прил 7'!I664+'вед прил 7'!I754+'вед прил 7'!I808+'вед прил 7'!I893+'вед прил 7'!I870+'вед прил 7'!I1098</f>
        <v>66998</v>
      </c>
      <c r="G275" s="106">
        <f>'вед прил 7'!J664+'вед прил 7'!J754+'вед прил 7'!J808+'вед прил 7'!J893+'вед прил 7'!J870+'вед прил 7'!J1098</f>
        <v>82855.600000000006</v>
      </c>
    </row>
    <row r="276" spans="1:7" ht="31.5">
      <c r="A276" s="16"/>
      <c r="B276" s="28" t="s">
        <v>314</v>
      </c>
      <c r="C276" s="105" t="s">
        <v>315</v>
      </c>
      <c r="D276" s="29"/>
      <c r="E276" s="106">
        <f t="shared" ref="E276:G277" si="39">E277</f>
        <v>50</v>
      </c>
      <c r="F276" s="106">
        <f t="shared" si="39"/>
        <v>50</v>
      </c>
      <c r="G276" s="106">
        <f t="shared" si="39"/>
        <v>50</v>
      </c>
    </row>
    <row r="277" spans="1:7" ht="31.5">
      <c r="A277" s="16"/>
      <c r="B277" s="28" t="s">
        <v>316</v>
      </c>
      <c r="C277" s="105" t="s">
        <v>317</v>
      </c>
      <c r="D277" s="29"/>
      <c r="E277" s="106">
        <f t="shared" si="39"/>
        <v>50</v>
      </c>
      <c r="F277" s="106">
        <f t="shared" si="39"/>
        <v>50</v>
      </c>
      <c r="G277" s="106">
        <f t="shared" si="39"/>
        <v>50</v>
      </c>
    </row>
    <row r="278" spans="1:7" ht="31.5">
      <c r="A278" s="16"/>
      <c r="B278" s="28" t="s">
        <v>102</v>
      </c>
      <c r="C278" s="105" t="s">
        <v>317</v>
      </c>
      <c r="D278" s="29">
        <v>200</v>
      </c>
      <c r="E278" s="106">
        <f>'вед прил 7'!H230</f>
        <v>50</v>
      </c>
      <c r="F278" s="106">
        <f>'вед прил 7'!I230</f>
        <v>50</v>
      </c>
      <c r="G278" s="106">
        <f>'вед прил 7'!J230</f>
        <v>50</v>
      </c>
    </row>
    <row r="279" spans="1:7">
      <c r="A279" s="102">
        <v>6</v>
      </c>
      <c r="B279" s="35" t="s">
        <v>904</v>
      </c>
      <c r="C279" s="103" t="s">
        <v>905</v>
      </c>
      <c r="D279" s="22"/>
      <c r="E279" s="172">
        <f>E280+E294+E309+E324+E343</f>
        <v>285520.39999999997</v>
      </c>
      <c r="F279" s="172">
        <f t="shared" ref="F279:G279" si="40">F280+F294+F309+F324+F343</f>
        <v>188375.2</v>
      </c>
      <c r="G279" s="172">
        <f t="shared" si="40"/>
        <v>188657.2</v>
      </c>
    </row>
    <row r="280" spans="1:7" ht="31.5">
      <c r="A280" s="16"/>
      <c r="B280" s="28" t="s">
        <v>318</v>
      </c>
      <c r="C280" s="105" t="s">
        <v>319</v>
      </c>
      <c r="D280" s="29"/>
      <c r="E280" s="106">
        <f>E281</f>
        <v>22158.5</v>
      </c>
      <c r="F280" s="106">
        <f>F281</f>
        <v>23598.600000000002</v>
      </c>
      <c r="G280" s="106">
        <f>G281</f>
        <v>23759.599999999999</v>
      </c>
    </row>
    <row r="281" spans="1:7">
      <c r="A281" s="16"/>
      <c r="B281" s="68" t="s">
        <v>320</v>
      </c>
      <c r="C281" s="105" t="s">
        <v>321</v>
      </c>
      <c r="D281" s="29"/>
      <c r="E281" s="106">
        <f>E282+E292+E290+E284+E286+E288</f>
        <v>22158.5</v>
      </c>
      <c r="F281" s="106">
        <f>F282+F292+F290+F284+F286+F288</f>
        <v>23598.600000000002</v>
      </c>
      <c r="G281" s="106">
        <f>G282+G292+G290+G284+G286+G288</f>
        <v>23759.599999999999</v>
      </c>
    </row>
    <row r="282" spans="1:7" ht="31.5">
      <c r="A282" s="16"/>
      <c r="B282" s="28" t="s">
        <v>188</v>
      </c>
      <c r="C282" s="105" t="s">
        <v>322</v>
      </c>
      <c r="D282" s="29"/>
      <c r="E282" s="106">
        <f>E283</f>
        <v>21510.9</v>
      </c>
      <c r="F282" s="106">
        <f>F283</f>
        <v>22434.9</v>
      </c>
      <c r="G282" s="106">
        <f>G283</f>
        <v>22464.1</v>
      </c>
    </row>
    <row r="283" spans="1:7" ht="31.5">
      <c r="A283" s="16"/>
      <c r="B283" s="28" t="s">
        <v>89</v>
      </c>
      <c r="C283" s="105" t="s">
        <v>322</v>
      </c>
      <c r="D283" s="29">
        <v>600</v>
      </c>
      <c r="E283" s="106">
        <f>'вед прил 7'!H942</f>
        <v>21510.9</v>
      </c>
      <c r="F283" s="106">
        <f>'вед прил 7'!I942</f>
        <v>22434.9</v>
      </c>
      <c r="G283" s="106">
        <f>'вед прил 7'!J942</f>
        <v>22464.1</v>
      </c>
    </row>
    <row r="284" spans="1:7">
      <c r="A284" s="16"/>
      <c r="B284" s="28" t="s">
        <v>87</v>
      </c>
      <c r="C284" s="53" t="s">
        <v>323</v>
      </c>
      <c r="D284" s="32"/>
      <c r="E284" s="106">
        <f>E285</f>
        <v>0</v>
      </c>
      <c r="F284" s="106">
        <f>F285</f>
        <v>500</v>
      </c>
      <c r="G284" s="106">
        <f>G285</f>
        <v>600</v>
      </c>
    </row>
    <row r="285" spans="1:7" ht="31.5">
      <c r="A285" s="16"/>
      <c r="B285" s="28" t="s">
        <v>89</v>
      </c>
      <c r="C285" s="53" t="s">
        <v>323</v>
      </c>
      <c r="D285" s="32">
        <v>600</v>
      </c>
      <c r="E285" s="106">
        <f>'вед прил 7'!H944</f>
        <v>0</v>
      </c>
      <c r="F285" s="106">
        <f>'вед прил 7'!I944</f>
        <v>500</v>
      </c>
      <c r="G285" s="106">
        <f>'вед прил 7'!J944</f>
        <v>600</v>
      </c>
    </row>
    <row r="286" spans="1:7" outlineLevel="1">
      <c r="A286" s="16"/>
      <c r="B286" s="28" t="s">
        <v>90</v>
      </c>
      <c r="C286" s="53" t="s">
        <v>324</v>
      </c>
      <c r="D286" s="32"/>
      <c r="E286" s="106">
        <f>E287</f>
        <v>0</v>
      </c>
      <c r="F286" s="106">
        <f>F287</f>
        <v>0</v>
      </c>
      <c r="G286" s="106">
        <f>G287</f>
        <v>0</v>
      </c>
    </row>
    <row r="287" spans="1:7" ht="31.5" outlineLevel="1">
      <c r="A287" s="16"/>
      <c r="B287" s="28" t="s">
        <v>89</v>
      </c>
      <c r="C287" s="53" t="s">
        <v>324</v>
      </c>
      <c r="D287" s="32">
        <v>600</v>
      </c>
      <c r="E287" s="106">
        <f>'вед прил 7'!H946</f>
        <v>0</v>
      </c>
      <c r="F287" s="106">
        <f>'вед прил 7'!I946</f>
        <v>0</v>
      </c>
      <c r="G287" s="106">
        <f>'вед прил 7'!J946</f>
        <v>0</v>
      </c>
    </row>
    <row r="288" spans="1:7" ht="31.5" collapsed="1">
      <c r="A288" s="16"/>
      <c r="B288" s="28" t="s">
        <v>105</v>
      </c>
      <c r="C288" s="53" t="s">
        <v>325</v>
      </c>
      <c r="D288" s="32"/>
      <c r="E288" s="106">
        <f>E289</f>
        <v>50</v>
      </c>
      <c r="F288" s="106">
        <f>F289</f>
        <v>50</v>
      </c>
      <c r="G288" s="106">
        <f>G289</f>
        <v>50</v>
      </c>
    </row>
    <row r="289" spans="1:7" ht="31.5">
      <c r="A289" s="16"/>
      <c r="B289" s="28" t="s">
        <v>89</v>
      </c>
      <c r="C289" s="53" t="s">
        <v>325</v>
      </c>
      <c r="D289" s="32">
        <v>600</v>
      </c>
      <c r="E289" s="106">
        <f>'вед прил 7'!H948</f>
        <v>50</v>
      </c>
      <c r="F289" s="106">
        <f>'вед прил 7'!I948</f>
        <v>50</v>
      </c>
      <c r="G289" s="106">
        <f>'вед прил 7'!J948</f>
        <v>50</v>
      </c>
    </row>
    <row r="290" spans="1:7" ht="31.5" outlineLevel="1">
      <c r="A290" s="16"/>
      <c r="B290" s="28" t="str">
        <f>'вед прил 7'!B949</f>
        <v>Дополнительная помощь местным бюджетам для решения социально значимых вопросов местного значения</v>
      </c>
      <c r="C290" s="31" t="str">
        <f>'вед прил 7'!F949</f>
        <v>08 2 01 62980</v>
      </c>
      <c r="D290" s="32"/>
      <c r="E290" s="106">
        <f>E291</f>
        <v>0</v>
      </c>
      <c r="F290" s="106">
        <f t="shared" ref="F290:G290" si="41">F291</f>
        <v>0</v>
      </c>
      <c r="G290" s="106">
        <f t="shared" si="41"/>
        <v>0</v>
      </c>
    </row>
    <row r="291" spans="1:7" ht="31.5" outlineLevel="1">
      <c r="A291" s="16"/>
      <c r="B291" s="28" t="str">
        <f>'вед прил 7'!B950</f>
        <v>Предоставление субсидий бюджетным, автономным учреждениям и иным некоммерческим организациям</v>
      </c>
      <c r="C291" s="31" t="str">
        <f>'вед прил 7'!F950</f>
        <v>08 2 01 62980</v>
      </c>
      <c r="D291" s="32">
        <f>'вед прил 7'!G950</f>
        <v>600</v>
      </c>
      <c r="E291" s="106">
        <f>'вед прил 7'!H950</f>
        <v>0</v>
      </c>
      <c r="F291" s="106">
        <f>'вед прил 7'!I950</f>
        <v>0</v>
      </c>
      <c r="G291" s="106">
        <f>'вед прил 7'!J950</f>
        <v>0</v>
      </c>
    </row>
    <row r="292" spans="1:7" collapsed="1">
      <c r="A292" s="16"/>
      <c r="B292" s="28" t="s">
        <v>326</v>
      </c>
      <c r="C292" s="105" t="s">
        <v>327</v>
      </c>
      <c r="D292" s="29"/>
      <c r="E292" s="106">
        <f>E293</f>
        <v>597.6</v>
      </c>
      <c r="F292" s="106">
        <f>F293</f>
        <v>613.70000000000005</v>
      </c>
      <c r="G292" s="106">
        <f>G293</f>
        <v>645.5</v>
      </c>
    </row>
    <row r="293" spans="1:7" ht="31.5">
      <c r="A293" s="16"/>
      <c r="B293" s="28" t="s">
        <v>89</v>
      </c>
      <c r="C293" s="105" t="s">
        <v>327</v>
      </c>
      <c r="D293" s="29">
        <v>600</v>
      </c>
      <c r="E293" s="106">
        <f>'вед прил 7'!H952</f>
        <v>597.6</v>
      </c>
      <c r="F293" s="106">
        <f>'вед прил 7'!I952</f>
        <v>613.70000000000005</v>
      </c>
      <c r="G293" s="106">
        <f>'вед прил 7'!J952</f>
        <v>645.5</v>
      </c>
    </row>
    <row r="294" spans="1:7" ht="31.5">
      <c r="A294" s="16"/>
      <c r="B294" s="28" t="s">
        <v>328</v>
      </c>
      <c r="C294" s="105" t="s">
        <v>329</v>
      </c>
      <c r="D294" s="29"/>
      <c r="E294" s="106">
        <f t="shared" ref="E294" si="42">E295</f>
        <v>13522.199999999999</v>
      </c>
      <c r="F294" s="106">
        <f t="shared" ref="F294" si="43">F295</f>
        <v>18550.5</v>
      </c>
      <c r="G294" s="106">
        <f t="shared" ref="G294" si="44">G295</f>
        <v>18564.199999999997</v>
      </c>
    </row>
    <row r="295" spans="1:7" ht="31.5">
      <c r="A295" s="16"/>
      <c r="B295" s="68" t="s">
        <v>914</v>
      </c>
      <c r="C295" s="105" t="s">
        <v>330</v>
      </c>
      <c r="D295" s="29"/>
      <c r="E295" s="106">
        <f>E296+E305+E300+E303</f>
        <v>13522.199999999999</v>
      </c>
      <c r="F295" s="106">
        <f>F296+F305+F300+F303</f>
        <v>18550.5</v>
      </c>
      <c r="G295" s="106">
        <f>G296+G305+G300+G303</f>
        <v>18564.199999999997</v>
      </c>
    </row>
    <row r="296" spans="1:7" ht="31.5">
      <c r="A296" s="16"/>
      <c r="B296" s="28" t="s">
        <v>188</v>
      </c>
      <c r="C296" s="105" t="s">
        <v>331</v>
      </c>
      <c r="D296" s="29"/>
      <c r="E296" s="106">
        <f>E298+E297+E299</f>
        <v>10557.8</v>
      </c>
      <c r="F296" s="106">
        <f t="shared" ref="F296:G296" si="45">F298+F297+F299</f>
        <v>10500.5</v>
      </c>
      <c r="G296" s="106">
        <f t="shared" si="45"/>
        <v>10564.199999999999</v>
      </c>
    </row>
    <row r="297" spans="1:7" ht="63">
      <c r="A297" s="16"/>
      <c r="B297" s="28" t="s">
        <v>114</v>
      </c>
      <c r="C297" s="105" t="s">
        <v>331</v>
      </c>
      <c r="D297" s="29">
        <v>100</v>
      </c>
      <c r="E297" s="106">
        <f>'вед прил 7'!H979</f>
        <v>10281.299999999999</v>
      </c>
      <c r="F297" s="106">
        <f>'вед прил 7'!I979</f>
        <v>10265.4</v>
      </c>
      <c r="G297" s="106">
        <f>'вед прил 7'!J979</f>
        <v>10265.4</v>
      </c>
    </row>
    <row r="298" spans="1:7" ht="31.5">
      <c r="A298" s="16"/>
      <c r="B298" s="28" t="s">
        <v>102</v>
      </c>
      <c r="C298" s="105" t="s">
        <v>331</v>
      </c>
      <c r="D298" s="29">
        <v>200</v>
      </c>
      <c r="E298" s="106">
        <f>'вед прил 7'!H980</f>
        <v>250</v>
      </c>
      <c r="F298" s="106">
        <f>'вед прил 7'!I980</f>
        <v>235.1</v>
      </c>
      <c r="G298" s="106">
        <f>'вед прил 7'!J980</f>
        <v>298.8</v>
      </c>
    </row>
    <row r="299" spans="1:7" ht="31.5">
      <c r="A299" s="16"/>
      <c r="B299" s="28" t="s">
        <v>89</v>
      </c>
      <c r="C299" s="105" t="s">
        <v>331</v>
      </c>
      <c r="D299" s="29">
        <v>600</v>
      </c>
      <c r="E299" s="106">
        <f>'вед прил 7'!H981</f>
        <v>26.5</v>
      </c>
      <c r="F299" s="106">
        <f>'вед прил 7'!I981</f>
        <v>0</v>
      </c>
      <c r="G299" s="106">
        <f>'вед прил 7'!J981</f>
        <v>0</v>
      </c>
    </row>
    <row r="300" spans="1:7">
      <c r="A300" s="16"/>
      <c r="B300" s="28" t="s">
        <v>87</v>
      </c>
      <c r="C300" s="53" t="s">
        <v>332</v>
      </c>
      <c r="D300" s="32"/>
      <c r="E300" s="106">
        <f>E301+E302</f>
        <v>80</v>
      </c>
      <c r="F300" s="106">
        <f t="shared" ref="F300:G300" si="46">F301+F302</f>
        <v>50</v>
      </c>
      <c r="G300" s="106">
        <f t="shared" si="46"/>
        <v>0</v>
      </c>
    </row>
    <row r="301" spans="1:7" ht="31.5">
      <c r="A301" s="16"/>
      <c r="B301" s="28" t="s">
        <v>102</v>
      </c>
      <c r="C301" s="53" t="s">
        <v>332</v>
      </c>
      <c r="D301" s="32">
        <v>200</v>
      </c>
      <c r="E301" s="106">
        <f>'вед прил 7'!H983</f>
        <v>80</v>
      </c>
      <c r="F301" s="106">
        <f>'вед прил 7'!I983</f>
        <v>50</v>
      </c>
      <c r="G301" s="106">
        <f>'вед прил 7'!J983</f>
        <v>0</v>
      </c>
    </row>
    <row r="302" spans="1:7" ht="31.5" outlineLevel="1">
      <c r="A302" s="16"/>
      <c r="B302" s="28" t="s">
        <v>89</v>
      </c>
      <c r="C302" s="53" t="s">
        <v>332</v>
      </c>
      <c r="D302" s="32">
        <v>600</v>
      </c>
      <c r="E302" s="106">
        <f>'вед прил 7'!H984</f>
        <v>0</v>
      </c>
      <c r="F302" s="106">
        <f>'вед прил 7'!I984</f>
        <v>0</v>
      </c>
      <c r="G302" s="106">
        <f>'вед прил 7'!J984</f>
        <v>0</v>
      </c>
    </row>
    <row r="303" spans="1:7" outlineLevel="1">
      <c r="A303" s="16"/>
      <c r="B303" s="28" t="s">
        <v>90</v>
      </c>
      <c r="C303" s="53" t="s">
        <v>333</v>
      </c>
      <c r="D303" s="32"/>
      <c r="E303" s="106">
        <f t="shared" ref="E303:G303" si="47">E304</f>
        <v>0</v>
      </c>
      <c r="F303" s="106">
        <f t="shared" si="47"/>
        <v>0</v>
      </c>
      <c r="G303" s="106">
        <f t="shared" si="47"/>
        <v>0</v>
      </c>
    </row>
    <row r="304" spans="1:7" ht="31.5" outlineLevel="1">
      <c r="A304" s="16"/>
      <c r="B304" s="28" t="s">
        <v>89</v>
      </c>
      <c r="C304" s="53" t="s">
        <v>333</v>
      </c>
      <c r="D304" s="32">
        <v>600</v>
      </c>
      <c r="E304" s="106">
        <f>'вед прил 7'!H986</f>
        <v>0</v>
      </c>
      <c r="F304" s="106">
        <f>'вед прил 7'!I986</f>
        <v>0</v>
      </c>
      <c r="G304" s="106">
        <f>'вед прил 7'!J986</f>
        <v>0</v>
      </c>
    </row>
    <row r="305" spans="1:7" collapsed="1">
      <c r="A305" s="16"/>
      <c r="B305" s="28" t="s">
        <v>334</v>
      </c>
      <c r="C305" s="105" t="s">
        <v>335</v>
      </c>
      <c r="D305" s="29"/>
      <c r="E305" s="106">
        <f>E308+E307+E306</f>
        <v>2884.4</v>
      </c>
      <c r="F305" s="106">
        <f t="shared" ref="F305:G305" si="48">F308+F307+F306</f>
        <v>8000</v>
      </c>
      <c r="G305" s="106">
        <f t="shared" si="48"/>
        <v>8000</v>
      </c>
    </row>
    <row r="306" spans="1:7" ht="31.5">
      <c r="A306" s="16"/>
      <c r="B306" s="37" t="s">
        <v>102</v>
      </c>
      <c r="C306" s="105" t="s">
        <v>335</v>
      </c>
      <c r="D306" s="29">
        <v>200</v>
      </c>
      <c r="E306" s="106">
        <f>'вед прил 7'!H988</f>
        <v>464.4</v>
      </c>
      <c r="F306" s="106">
        <f>'вед прил 7'!I988</f>
        <v>8000</v>
      </c>
      <c r="G306" s="106">
        <f>'вед прил 7'!J988</f>
        <v>8000</v>
      </c>
    </row>
    <row r="307" spans="1:7" outlineLevel="1">
      <c r="A307" s="16"/>
      <c r="B307" s="37" t="s">
        <v>111</v>
      </c>
      <c r="C307" s="105" t="s">
        <v>335</v>
      </c>
      <c r="D307" s="29">
        <v>300</v>
      </c>
      <c r="E307" s="106">
        <f>'вед прил 7'!H989</f>
        <v>0</v>
      </c>
      <c r="F307" s="106">
        <f>'вед прил 7'!I989</f>
        <v>0</v>
      </c>
      <c r="G307" s="106">
        <f>'вед прил 7'!J989</f>
        <v>0</v>
      </c>
    </row>
    <row r="308" spans="1:7" ht="31.5" collapsed="1">
      <c r="A308" s="16"/>
      <c r="B308" s="28" t="s">
        <v>89</v>
      </c>
      <c r="C308" s="105" t="s">
        <v>335</v>
      </c>
      <c r="D308" s="29">
        <v>600</v>
      </c>
      <c r="E308" s="106">
        <f>'вед прил 7'!H990</f>
        <v>2420</v>
      </c>
      <c r="F308" s="106">
        <f>'вед прил 7'!I990</f>
        <v>0</v>
      </c>
      <c r="G308" s="106">
        <f>'вед прил 7'!J990</f>
        <v>0</v>
      </c>
    </row>
    <row r="309" spans="1:7">
      <c r="A309" s="16"/>
      <c r="B309" s="28" t="s">
        <v>336</v>
      </c>
      <c r="C309" s="105" t="s">
        <v>337</v>
      </c>
      <c r="D309" s="29"/>
      <c r="E309" s="106">
        <f>E310+E313</f>
        <v>12507.2</v>
      </c>
      <c r="F309" s="106">
        <f>F310+F313</f>
        <v>12278.4</v>
      </c>
      <c r="G309" s="106">
        <f>G310+G313</f>
        <v>12295.2</v>
      </c>
    </row>
    <row r="310" spans="1:7" ht="31.5">
      <c r="A310" s="16"/>
      <c r="B310" s="68" t="s">
        <v>338</v>
      </c>
      <c r="C310" s="105" t="s">
        <v>339</v>
      </c>
      <c r="D310" s="29"/>
      <c r="E310" s="106">
        <f>E311+E322+E316+E318+E320</f>
        <v>12507.2</v>
      </c>
      <c r="F310" s="106">
        <f>F311+F322+F316+F318+F320</f>
        <v>12278.4</v>
      </c>
      <c r="G310" s="106">
        <f>G311+G322+G316+G318+G320</f>
        <v>12295.2</v>
      </c>
    </row>
    <row r="311" spans="1:7" ht="31.5">
      <c r="A311" s="16"/>
      <c r="B311" s="68" t="s">
        <v>340</v>
      </c>
      <c r="C311" s="105" t="s">
        <v>341</v>
      </c>
      <c r="D311" s="29"/>
      <c r="E311" s="106">
        <f>E312</f>
        <v>12357.2</v>
      </c>
      <c r="F311" s="106">
        <f>F312</f>
        <v>12128.4</v>
      </c>
      <c r="G311" s="106">
        <f>G312</f>
        <v>12145.2</v>
      </c>
    </row>
    <row r="312" spans="1:7" ht="31.5">
      <c r="A312" s="16"/>
      <c r="B312" s="28" t="s">
        <v>89</v>
      </c>
      <c r="C312" s="105" t="s">
        <v>341</v>
      </c>
      <c r="D312" s="29">
        <v>600</v>
      </c>
      <c r="E312" s="106">
        <f>'вед прил 7'!H956</f>
        <v>12357.2</v>
      </c>
      <c r="F312" s="106">
        <f>'вед прил 7'!I956</f>
        <v>12128.4</v>
      </c>
      <c r="G312" s="106">
        <f>'вед прил 7'!J956</f>
        <v>12145.2</v>
      </c>
    </row>
    <row r="313" spans="1:7" outlineLevel="1">
      <c r="A313" s="16"/>
      <c r="B313" s="28" t="s">
        <v>342</v>
      </c>
      <c r="C313" s="105" t="s">
        <v>343</v>
      </c>
      <c r="D313" s="29"/>
      <c r="E313" s="106">
        <f t="shared" ref="E313:G314" si="49">E314</f>
        <v>0</v>
      </c>
      <c r="F313" s="106">
        <f t="shared" si="49"/>
        <v>0</v>
      </c>
      <c r="G313" s="106">
        <f t="shared" si="49"/>
        <v>0</v>
      </c>
    </row>
    <row r="314" spans="1:7" outlineLevel="1">
      <c r="A314" s="16"/>
      <c r="B314" s="28" t="s">
        <v>344</v>
      </c>
      <c r="C314" s="105" t="s">
        <v>345</v>
      </c>
      <c r="D314" s="29"/>
      <c r="E314" s="106">
        <f t="shared" si="49"/>
        <v>0</v>
      </c>
      <c r="F314" s="106">
        <f t="shared" si="49"/>
        <v>0</v>
      </c>
      <c r="G314" s="106">
        <f t="shared" si="49"/>
        <v>0</v>
      </c>
    </row>
    <row r="315" spans="1:7" ht="31.5" outlineLevel="1">
      <c r="A315" s="16"/>
      <c r="B315" s="28" t="s">
        <v>89</v>
      </c>
      <c r="C315" s="105" t="s">
        <v>345</v>
      </c>
      <c r="D315" s="29">
        <v>600</v>
      </c>
      <c r="E315" s="106">
        <f>'вед прил 7'!H967</f>
        <v>0</v>
      </c>
      <c r="F315" s="106">
        <f>'вед прил 7'!I967</f>
        <v>0</v>
      </c>
      <c r="G315" s="106">
        <f>'вед прил 7'!J967</f>
        <v>0</v>
      </c>
    </row>
    <row r="316" spans="1:7" collapsed="1">
      <c r="A316" s="16"/>
      <c r="B316" s="28" t="s">
        <v>87</v>
      </c>
      <c r="C316" s="53" t="s">
        <v>346</v>
      </c>
      <c r="D316" s="32"/>
      <c r="E316" s="106">
        <f t="shared" ref="E316:G316" si="50">E317</f>
        <v>100</v>
      </c>
      <c r="F316" s="106">
        <f t="shared" si="50"/>
        <v>100</v>
      </c>
      <c r="G316" s="106">
        <f t="shared" si="50"/>
        <v>100</v>
      </c>
    </row>
    <row r="317" spans="1:7" ht="31.5">
      <c r="A317" s="16"/>
      <c r="B317" s="28" t="s">
        <v>89</v>
      </c>
      <c r="C317" s="53" t="s">
        <v>346</v>
      </c>
      <c r="D317" s="32">
        <v>600</v>
      </c>
      <c r="E317" s="106">
        <f>'вед прил 7'!H958</f>
        <v>100</v>
      </c>
      <c r="F317" s="106">
        <f>'вед прил 7'!I958</f>
        <v>100</v>
      </c>
      <c r="G317" s="106">
        <f>'вед прил 7'!J958</f>
        <v>100</v>
      </c>
    </row>
    <row r="318" spans="1:7" outlineLevel="1">
      <c r="A318" s="16"/>
      <c r="B318" s="28" t="s">
        <v>90</v>
      </c>
      <c r="C318" s="53" t="s">
        <v>347</v>
      </c>
      <c r="D318" s="32"/>
      <c r="E318" s="106">
        <f t="shared" ref="E318:G318" si="51">E319</f>
        <v>0</v>
      </c>
      <c r="F318" s="106">
        <f t="shared" si="51"/>
        <v>0</v>
      </c>
      <c r="G318" s="106">
        <f t="shared" si="51"/>
        <v>0</v>
      </c>
    </row>
    <row r="319" spans="1:7" ht="31.5" outlineLevel="1">
      <c r="A319" s="16"/>
      <c r="B319" s="28" t="s">
        <v>89</v>
      </c>
      <c r="C319" s="53" t="s">
        <v>347</v>
      </c>
      <c r="D319" s="32">
        <v>600</v>
      </c>
      <c r="E319" s="106">
        <f>'вед прил 7'!H960</f>
        <v>0</v>
      </c>
      <c r="F319" s="106">
        <f>'вед прил 7'!I960</f>
        <v>0</v>
      </c>
      <c r="G319" s="106">
        <f>'вед прил 7'!J960</f>
        <v>0</v>
      </c>
    </row>
    <row r="320" spans="1:7" ht="31.5" collapsed="1">
      <c r="A320" s="16"/>
      <c r="B320" s="28" t="s">
        <v>105</v>
      </c>
      <c r="C320" s="53" t="s">
        <v>348</v>
      </c>
      <c r="D320" s="32"/>
      <c r="E320" s="106">
        <f t="shared" ref="E320:G320" si="52">E321</f>
        <v>50</v>
      </c>
      <c r="F320" s="106">
        <f t="shared" si="52"/>
        <v>50</v>
      </c>
      <c r="G320" s="106">
        <f t="shared" si="52"/>
        <v>50</v>
      </c>
    </row>
    <row r="321" spans="1:7" ht="31.5">
      <c r="A321" s="16"/>
      <c r="B321" s="28" t="s">
        <v>89</v>
      </c>
      <c r="C321" s="53" t="s">
        <v>348</v>
      </c>
      <c r="D321" s="32">
        <v>600</v>
      </c>
      <c r="E321" s="106">
        <f>'вед прил 7'!H962</f>
        <v>50</v>
      </c>
      <c r="F321" s="106">
        <f>'вед прил 7'!I962</f>
        <v>50</v>
      </c>
      <c r="G321" s="106">
        <f>'вед прил 7'!J962</f>
        <v>50</v>
      </c>
    </row>
    <row r="322" spans="1:7" ht="31.5" outlineLevel="1">
      <c r="A322" s="16"/>
      <c r="B322" s="28" t="s">
        <v>96</v>
      </c>
      <c r="C322" s="31" t="s">
        <v>349</v>
      </c>
      <c r="D322" s="29"/>
      <c r="E322" s="106">
        <f>E323</f>
        <v>0</v>
      </c>
      <c r="F322" s="106">
        <f t="shared" ref="F322:G322" si="53">F323</f>
        <v>0</v>
      </c>
      <c r="G322" s="106">
        <f t="shared" si="53"/>
        <v>0</v>
      </c>
    </row>
    <row r="323" spans="1:7" ht="31.5" outlineLevel="1">
      <c r="A323" s="16"/>
      <c r="B323" s="28" t="s">
        <v>89</v>
      </c>
      <c r="C323" s="31" t="str">
        <f>'вед прил 7'!F963</f>
        <v>08 4 01 62980</v>
      </c>
      <c r="D323" s="29">
        <v>600</v>
      </c>
      <c r="E323" s="106">
        <f>'вед прил 7'!H964</f>
        <v>0</v>
      </c>
      <c r="F323" s="106"/>
      <c r="G323" s="106"/>
    </row>
    <row r="324" spans="1:7" ht="47.25" collapsed="1">
      <c r="A324" s="16"/>
      <c r="B324" s="28" t="s">
        <v>350</v>
      </c>
      <c r="C324" s="105" t="s">
        <v>351</v>
      </c>
      <c r="D324" s="29"/>
      <c r="E324" s="106">
        <f>E325+E340</f>
        <v>227424.2</v>
      </c>
      <c r="F324" s="106">
        <f>F325+F340</f>
        <v>129155</v>
      </c>
      <c r="G324" s="106">
        <f>G325+G340</f>
        <v>129245.5</v>
      </c>
    </row>
    <row r="325" spans="1:7" ht="47.25">
      <c r="A325" s="16"/>
      <c r="B325" s="68" t="s">
        <v>352</v>
      </c>
      <c r="C325" s="105" t="s">
        <v>353</v>
      </c>
      <c r="D325" s="29"/>
      <c r="E325" s="106">
        <f>E326+E334+E338+E336+E328+E330+E332</f>
        <v>227424.2</v>
      </c>
      <c r="F325" s="106">
        <f>F326+F334+F338+F336+F328+F330+F332</f>
        <v>129155</v>
      </c>
      <c r="G325" s="106">
        <f>G326+G334+G338+G336+G328+G330+G332</f>
        <v>129245.5</v>
      </c>
    </row>
    <row r="326" spans="1:7" ht="31.5">
      <c r="A326" s="16"/>
      <c r="B326" s="28" t="s">
        <v>188</v>
      </c>
      <c r="C326" s="105" t="s">
        <v>354</v>
      </c>
      <c r="D326" s="29"/>
      <c r="E326" s="106">
        <f>E327</f>
        <v>131874.9</v>
      </c>
      <c r="F326" s="106">
        <f>F327</f>
        <v>128248.2</v>
      </c>
      <c r="G326" s="106">
        <f>G327</f>
        <v>128317</v>
      </c>
    </row>
    <row r="327" spans="1:7" ht="31.5">
      <c r="A327" s="16"/>
      <c r="B327" s="28" t="s">
        <v>89</v>
      </c>
      <c r="C327" s="105" t="s">
        <v>354</v>
      </c>
      <c r="D327" s="29">
        <v>600</v>
      </c>
      <c r="E327" s="106">
        <f>'вед прил 7'!H898</f>
        <v>131874.9</v>
      </c>
      <c r="F327" s="106">
        <f>'вед прил 7'!I898</f>
        <v>128248.2</v>
      </c>
      <c r="G327" s="106">
        <f>'вед прил 7'!J898</f>
        <v>128317</v>
      </c>
    </row>
    <row r="328" spans="1:7">
      <c r="A328" s="16"/>
      <c r="B328" s="28" t="s">
        <v>87</v>
      </c>
      <c r="C328" s="53" t="s">
        <v>355</v>
      </c>
      <c r="D328" s="32"/>
      <c r="E328" s="106">
        <f>E329</f>
        <v>320</v>
      </c>
      <c r="F328" s="106">
        <f>F329</f>
        <v>300</v>
      </c>
      <c r="G328" s="106">
        <f>G329</f>
        <v>300</v>
      </c>
    </row>
    <row r="329" spans="1:7" ht="31.5">
      <c r="A329" s="16"/>
      <c r="B329" s="28" t="s">
        <v>89</v>
      </c>
      <c r="C329" s="53" t="s">
        <v>355</v>
      </c>
      <c r="D329" s="32">
        <v>600</v>
      </c>
      <c r="E329" s="106">
        <f>'вед прил 7'!H900</f>
        <v>320</v>
      </c>
      <c r="F329" s="106">
        <f>'вед прил 7'!I900</f>
        <v>300</v>
      </c>
      <c r="G329" s="106">
        <f>'вед прил 7'!J900</f>
        <v>300</v>
      </c>
    </row>
    <row r="330" spans="1:7">
      <c r="A330" s="16"/>
      <c r="B330" s="28" t="s">
        <v>90</v>
      </c>
      <c r="C330" s="53" t="s">
        <v>356</v>
      </c>
      <c r="D330" s="32"/>
      <c r="E330" s="106">
        <f>E331</f>
        <v>1500</v>
      </c>
      <c r="F330" s="106">
        <f>F331</f>
        <v>0</v>
      </c>
      <c r="G330" s="106">
        <f>G331</f>
        <v>0</v>
      </c>
    </row>
    <row r="331" spans="1:7" ht="31.5">
      <c r="A331" s="16"/>
      <c r="B331" s="28" t="s">
        <v>89</v>
      </c>
      <c r="C331" s="53" t="s">
        <v>356</v>
      </c>
      <c r="D331" s="32">
        <v>600</v>
      </c>
      <c r="E331" s="106">
        <f>'вед прил 7'!H902</f>
        <v>1500</v>
      </c>
      <c r="F331" s="106">
        <f>'вед прил 7'!I946</f>
        <v>0</v>
      </c>
      <c r="G331" s="106">
        <f>'вед прил 7'!J946</f>
        <v>0</v>
      </c>
    </row>
    <row r="332" spans="1:7" ht="31.5">
      <c r="A332" s="16"/>
      <c r="B332" s="28" t="s">
        <v>105</v>
      </c>
      <c r="C332" s="53" t="s">
        <v>357</v>
      </c>
      <c r="D332" s="32"/>
      <c r="E332" s="106">
        <f>E333</f>
        <v>185</v>
      </c>
      <c r="F332" s="106">
        <f>F333</f>
        <v>65</v>
      </c>
      <c r="G332" s="106">
        <f>G333</f>
        <v>65</v>
      </c>
    </row>
    <row r="333" spans="1:7" ht="31.5">
      <c r="A333" s="16"/>
      <c r="B333" s="28" t="s">
        <v>89</v>
      </c>
      <c r="C333" s="53" t="s">
        <v>357</v>
      </c>
      <c r="D333" s="32">
        <v>600</v>
      </c>
      <c r="E333" s="106">
        <f>'вед прил 7'!H904</f>
        <v>185</v>
      </c>
      <c r="F333" s="106">
        <f>'вед прил 7'!I904</f>
        <v>65</v>
      </c>
      <c r="G333" s="106">
        <f>'вед прил 7'!J904</f>
        <v>65</v>
      </c>
    </row>
    <row r="334" spans="1:7" ht="110.25">
      <c r="A334" s="16"/>
      <c r="B334" s="28" t="s">
        <v>117</v>
      </c>
      <c r="C334" s="105" t="s">
        <v>358</v>
      </c>
      <c r="D334" s="29"/>
      <c r="E334" s="106">
        <f>E335</f>
        <v>521</v>
      </c>
      <c r="F334" s="106">
        <f>F335</f>
        <v>541.79999999999995</v>
      </c>
      <c r="G334" s="106">
        <f>G335</f>
        <v>563.5</v>
      </c>
    </row>
    <row r="335" spans="1:7" ht="31.5">
      <c r="A335" s="16"/>
      <c r="B335" s="28" t="s">
        <v>89</v>
      </c>
      <c r="C335" s="105" t="s">
        <v>358</v>
      </c>
      <c r="D335" s="29">
        <v>600</v>
      </c>
      <c r="E335" s="106">
        <f>'вед прил 7'!H906</f>
        <v>521</v>
      </c>
      <c r="F335" s="106">
        <f>'вед прил 7'!I906</f>
        <v>541.79999999999995</v>
      </c>
      <c r="G335" s="106">
        <f>'вед прил 7'!J906</f>
        <v>563.5</v>
      </c>
    </row>
    <row r="336" spans="1:7" ht="110.25">
      <c r="A336" s="16"/>
      <c r="B336" s="28" t="s">
        <v>359</v>
      </c>
      <c r="C336" s="105" t="str">
        <f>'вед прил 7'!F909</f>
        <v>08 5 01 S0640</v>
      </c>
      <c r="D336" s="29"/>
      <c r="E336" s="106">
        <f>E337</f>
        <v>93023.3</v>
      </c>
      <c r="F336" s="106">
        <f t="shared" ref="F336:G336" si="54">F337</f>
        <v>0</v>
      </c>
      <c r="G336" s="106">
        <f t="shared" si="54"/>
        <v>0</v>
      </c>
    </row>
    <row r="337" spans="1:7" ht="31.5">
      <c r="A337" s="16"/>
      <c r="B337" s="28" t="s">
        <v>89</v>
      </c>
      <c r="C337" s="105" t="str">
        <f>'вед прил 7'!F910</f>
        <v>08 5 01 S0640</v>
      </c>
      <c r="D337" s="29">
        <f>'вед прил 7'!G910</f>
        <v>600</v>
      </c>
      <c r="E337" s="106">
        <f>'вед прил 7'!H910</f>
        <v>93023.3</v>
      </c>
      <c r="F337" s="106">
        <f>'вед прил 7'!I910</f>
        <v>0</v>
      </c>
      <c r="G337" s="106">
        <f>'вед прил 7'!J910</f>
        <v>0</v>
      </c>
    </row>
    <row r="338" spans="1:7" ht="31.5" outlineLevel="1">
      <c r="A338" s="16"/>
      <c r="B338" s="28" t="s">
        <v>96</v>
      </c>
      <c r="C338" s="31" t="s">
        <v>360</v>
      </c>
      <c r="D338" s="29"/>
      <c r="E338" s="106">
        <f>E339</f>
        <v>0</v>
      </c>
      <c r="F338" s="106">
        <f t="shared" ref="F338:G338" si="55">F339</f>
        <v>0</v>
      </c>
      <c r="G338" s="106">
        <f t="shared" si="55"/>
        <v>0</v>
      </c>
    </row>
    <row r="339" spans="1:7" ht="31.5" outlineLevel="1">
      <c r="A339" s="16"/>
      <c r="B339" s="28" t="s">
        <v>89</v>
      </c>
      <c r="C339" s="31" t="s">
        <v>360</v>
      </c>
      <c r="D339" s="29">
        <v>600</v>
      </c>
      <c r="E339" s="106">
        <f>'вед прил 7'!H908</f>
        <v>0</v>
      </c>
      <c r="F339" s="106">
        <f>'вед прил 7'!I908</f>
        <v>0</v>
      </c>
      <c r="G339" s="106">
        <f>'вед прил 7'!J908</f>
        <v>0</v>
      </c>
    </row>
    <row r="340" spans="1:7" outlineLevel="1">
      <c r="A340" s="16"/>
      <c r="B340" s="28" t="s">
        <v>342</v>
      </c>
      <c r="C340" s="31" t="s">
        <v>361</v>
      </c>
      <c r="D340" s="32"/>
      <c r="E340" s="106">
        <f t="shared" ref="E340:G341" si="56">E341</f>
        <v>0</v>
      </c>
      <c r="F340" s="106">
        <f t="shared" si="56"/>
        <v>0</v>
      </c>
      <c r="G340" s="106">
        <f t="shared" si="56"/>
        <v>0</v>
      </c>
    </row>
    <row r="341" spans="1:7" outlineLevel="1">
      <c r="A341" s="16"/>
      <c r="B341" s="28" t="s">
        <v>326</v>
      </c>
      <c r="C341" s="31" t="s">
        <v>362</v>
      </c>
      <c r="D341" s="32"/>
      <c r="E341" s="106">
        <f t="shared" si="56"/>
        <v>0</v>
      </c>
      <c r="F341" s="106">
        <f t="shared" si="56"/>
        <v>0</v>
      </c>
      <c r="G341" s="106">
        <f t="shared" si="56"/>
        <v>0</v>
      </c>
    </row>
    <row r="342" spans="1:7" ht="33.6" customHeight="1" outlineLevel="1">
      <c r="A342" s="16"/>
      <c r="B342" s="28" t="s">
        <v>89</v>
      </c>
      <c r="C342" s="31" t="s">
        <v>362</v>
      </c>
      <c r="D342" s="32">
        <v>600</v>
      </c>
      <c r="E342" s="106">
        <f>'вед прил 7'!H913</f>
        <v>0</v>
      </c>
      <c r="F342" s="106">
        <f>'вед прил 7'!I913</f>
        <v>0</v>
      </c>
      <c r="G342" s="106">
        <f>'вед прил 7'!J913</f>
        <v>0</v>
      </c>
    </row>
    <row r="343" spans="1:7" ht="25.15" customHeight="1" collapsed="1">
      <c r="A343" s="16"/>
      <c r="B343" s="28" t="s">
        <v>363</v>
      </c>
      <c r="C343" s="105" t="s">
        <v>364</v>
      </c>
      <c r="D343" s="29"/>
      <c r="E343" s="106">
        <f>E344+E351</f>
        <v>9908.2999999999993</v>
      </c>
      <c r="F343" s="106">
        <f t="shared" ref="F343:G343" si="57">F344+F351</f>
        <v>4792.7</v>
      </c>
      <c r="G343" s="106">
        <f t="shared" si="57"/>
        <v>4792.7</v>
      </c>
    </row>
    <row r="344" spans="1:7" ht="24.6" customHeight="1">
      <c r="A344" s="16"/>
      <c r="B344" s="28" t="s">
        <v>365</v>
      </c>
      <c r="C344" s="105" t="s">
        <v>366</v>
      </c>
      <c r="D344" s="29"/>
      <c r="E344" s="106">
        <f>E345+E349</f>
        <v>4542.7</v>
      </c>
      <c r="F344" s="106">
        <f>F345+F349</f>
        <v>4542.7</v>
      </c>
      <c r="G344" s="106">
        <f>G345+G349</f>
        <v>4542.7</v>
      </c>
    </row>
    <row r="345" spans="1:7" ht="27.6" customHeight="1">
      <c r="A345" s="16"/>
      <c r="B345" s="28" t="s">
        <v>201</v>
      </c>
      <c r="C345" s="105" t="s">
        <v>367</v>
      </c>
      <c r="D345" s="29"/>
      <c r="E345" s="106">
        <f>E346+E347+E348</f>
        <v>4542.7</v>
      </c>
      <c r="F345" s="106">
        <f>F346+F347+F348</f>
        <v>4542.7</v>
      </c>
      <c r="G345" s="106">
        <f>G346+G347+G348</f>
        <v>4542.7</v>
      </c>
    </row>
    <row r="346" spans="1:7" ht="63">
      <c r="A346" s="16"/>
      <c r="B346" s="28" t="s">
        <v>114</v>
      </c>
      <c r="C346" s="105" t="s">
        <v>367</v>
      </c>
      <c r="D346" s="29">
        <v>100</v>
      </c>
      <c r="E346" s="106">
        <f>'вед прил 7'!H994</f>
        <v>4318</v>
      </c>
      <c r="F346" s="106">
        <f>'вед прил 7'!I994</f>
        <v>4318</v>
      </c>
      <c r="G346" s="106">
        <f>'вед прил 7'!J994</f>
        <v>4318</v>
      </c>
    </row>
    <row r="347" spans="1:7" ht="31.5">
      <c r="A347" s="16"/>
      <c r="B347" s="28" t="s">
        <v>102</v>
      </c>
      <c r="C347" s="105" t="s">
        <v>367</v>
      </c>
      <c r="D347" s="29">
        <v>200</v>
      </c>
      <c r="E347" s="106">
        <f>'вед прил 7'!H995</f>
        <v>224.7</v>
      </c>
      <c r="F347" s="106">
        <f>'вед прил 7'!I995</f>
        <v>224.7</v>
      </c>
      <c r="G347" s="106">
        <f>'вед прил 7'!J995</f>
        <v>224.7</v>
      </c>
    </row>
    <row r="348" spans="1:7" outlineLevel="1">
      <c r="A348" s="16"/>
      <c r="B348" s="28" t="s">
        <v>192</v>
      </c>
      <c r="C348" s="105" t="s">
        <v>367</v>
      </c>
      <c r="D348" s="29">
        <v>800</v>
      </c>
      <c r="E348" s="106">
        <f>'вед прил 7'!H996</f>
        <v>0</v>
      </c>
      <c r="F348" s="106">
        <f>'вед прил 7'!I996</f>
        <v>0</v>
      </c>
      <c r="G348" s="106">
        <f>'вед прил 7'!J996</f>
        <v>0</v>
      </c>
    </row>
    <row r="349" spans="1:7" ht="110.25" outlineLevel="1">
      <c r="A349" s="16"/>
      <c r="B349" s="28" t="s">
        <v>203</v>
      </c>
      <c r="C349" s="31" t="s">
        <v>371</v>
      </c>
      <c r="D349" s="29"/>
      <c r="E349" s="106">
        <f>E350</f>
        <v>0</v>
      </c>
      <c r="F349" s="106"/>
      <c r="G349" s="106"/>
    </row>
    <row r="350" spans="1:7" ht="63" outlineLevel="1">
      <c r="A350" s="16"/>
      <c r="B350" s="28" t="s">
        <v>114</v>
      </c>
      <c r="C350" s="31" t="s">
        <v>371</v>
      </c>
      <c r="D350" s="29">
        <v>100</v>
      </c>
      <c r="E350" s="106">
        <f>'вед прил 7'!H998</f>
        <v>0</v>
      </c>
      <c r="F350" s="106"/>
      <c r="G350" s="106"/>
    </row>
    <row r="351" spans="1:7" ht="24.6" customHeight="1" collapsed="1">
      <c r="A351" s="16"/>
      <c r="B351" s="28" t="s">
        <v>368</v>
      </c>
      <c r="C351" s="105" t="s">
        <v>369</v>
      </c>
      <c r="D351" s="29"/>
      <c r="E351" s="106">
        <f>E352+E349</f>
        <v>5365.6</v>
      </c>
      <c r="F351" s="106">
        <f>F352+F349</f>
        <v>250</v>
      </c>
      <c r="G351" s="106">
        <f>G352+G349</f>
        <v>250</v>
      </c>
    </row>
    <row r="352" spans="1:7" ht="27.6" customHeight="1">
      <c r="A352" s="16"/>
      <c r="B352" s="28" t="s">
        <v>334</v>
      </c>
      <c r="C352" s="105" t="s">
        <v>370</v>
      </c>
      <c r="D352" s="29"/>
      <c r="E352" s="106">
        <f>E354+E353</f>
        <v>5365.6</v>
      </c>
      <c r="F352" s="106">
        <f>F354+F349+F350</f>
        <v>250</v>
      </c>
      <c r="G352" s="106">
        <f>G354+G349+G350</f>
        <v>250</v>
      </c>
    </row>
    <row r="353" spans="1:7" ht="31.5">
      <c r="A353" s="16"/>
      <c r="B353" s="28" t="s">
        <v>102</v>
      </c>
      <c r="C353" s="105" t="s">
        <v>370</v>
      </c>
      <c r="D353" s="29">
        <v>200</v>
      </c>
      <c r="E353" s="106">
        <f>'вед прил 7'!H1001</f>
        <v>5115.6000000000004</v>
      </c>
      <c r="F353" s="106">
        <f>'вед прил 7'!I1001</f>
        <v>0</v>
      </c>
      <c r="G353" s="106">
        <f>'вед прил 7'!J1001</f>
        <v>0</v>
      </c>
    </row>
    <row r="354" spans="1:7">
      <c r="A354" s="16"/>
      <c r="B354" s="28" t="s">
        <v>111</v>
      </c>
      <c r="C354" s="105" t="s">
        <v>370</v>
      </c>
      <c r="D354" s="29">
        <v>300</v>
      </c>
      <c r="E354" s="106">
        <f>'вед прил 7'!H1002</f>
        <v>250</v>
      </c>
      <c r="F354" s="106">
        <f>'вед прил 7'!I1002</f>
        <v>250</v>
      </c>
      <c r="G354" s="106">
        <f>'вед прил 7'!J1002</f>
        <v>250</v>
      </c>
    </row>
    <row r="355" spans="1:7" ht="26.45" customHeight="1">
      <c r="A355" s="102">
        <v>7</v>
      </c>
      <c r="B355" s="35" t="s">
        <v>372</v>
      </c>
      <c r="C355" s="103" t="s">
        <v>373</v>
      </c>
      <c r="D355" s="22"/>
      <c r="E355" s="104">
        <f>E356+E364+E413+E443</f>
        <v>232454.39999999997</v>
      </c>
      <c r="F355" s="104">
        <f>F356+F364+F413+F443</f>
        <v>203780.9</v>
      </c>
      <c r="G355" s="104">
        <f>G356+G364+G413+G443</f>
        <v>213328.99999999997</v>
      </c>
    </row>
    <row r="356" spans="1:7" ht="31.5">
      <c r="A356" s="16"/>
      <c r="B356" s="28" t="s">
        <v>374</v>
      </c>
      <c r="C356" s="105" t="s">
        <v>375</v>
      </c>
      <c r="D356" s="29"/>
      <c r="E356" s="106">
        <f>E357</f>
        <v>7406.3</v>
      </c>
      <c r="F356" s="106">
        <f>F357</f>
        <v>5156.3</v>
      </c>
      <c r="G356" s="106">
        <f>G357</f>
        <v>5156.3</v>
      </c>
    </row>
    <row r="357" spans="1:7" ht="31.5">
      <c r="A357" s="16"/>
      <c r="B357" s="68" t="s">
        <v>376</v>
      </c>
      <c r="C357" s="105" t="s">
        <v>377</v>
      </c>
      <c r="D357" s="29"/>
      <c r="E357" s="106">
        <f>E362+E358</f>
        <v>7406.3</v>
      </c>
      <c r="F357" s="106">
        <f>F362+F358</f>
        <v>5156.3</v>
      </c>
      <c r="G357" s="106">
        <f>G362+G358</f>
        <v>5156.3</v>
      </c>
    </row>
    <row r="358" spans="1:7" ht="31.5">
      <c r="A358" s="16"/>
      <c r="B358" s="28" t="s">
        <v>378</v>
      </c>
      <c r="C358" s="105" t="s">
        <v>379</v>
      </c>
      <c r="D358" s="29"/>
      <c r="E358" s="106">
        <f>E359+E360+E361</f>
        <v>6750</v>
      </c>
      <c r="F358" s="106">
        <f>F359+F360+F361</f>
        <v>4500</v>
      </c>
      <c r="G358" s="106">
        <f>G359+G360+G361</f>
        <v>4500</v>
      </c>
    </row>
    <row r="359" spans="1:7" ht="63">
      <c r="A359" s="16"/>
      <c r="B359" s="28" t="s">
        <v>114</v>
      </c>
      <c r="C359" s="105" t="s">
        <v>379</v>
      </c>
      <c r="D359" s="29">
        <v>100</v>
      </c>
      <c r="E359" s="106">
        <f>'вед прил 7'!H1083</f>
        <v>3750</v>
      </c>
      <c r="F359" s="106">
        <f>'вед прил 7'!I1083</f>
        <v>2500</v>
      </c>
      <c r="G359" s="106">
        <f>'вед прил 7'!J1083</f>
        <v>2500</v>
      </c>
    </row>
    <row r="360" spans="1:7" ht="31.5">
      <c r="A360" s="16"/>
      <c r="B360" s="28" t="s">
        <v>102</v>
      </c>
      <c r="C360" s="105" t="s">
        <v>379</v>
      </c>
      <c r="D360" s="29">
        <v>200</v>
      </c>
      <c r="E360" s="106">
        <f>'вед прил 7'!H1084</f>
        <v>650</v>
      </c>
      <c r="F360" s="106">
        <f>'вед прил 7'!I1084</f>
        <v>650</v>
      </c>
      <c r="G360" s="106">
        <f>'вед прил 7'!J1084</f>
        <v>650</v>
      </c>
    </row>
    <row r="361" spans="1:7">
      <c r="A361" s="16"/>
      <c r="B361" s="28" t="s">
        <v>111</v>
      </c>
      <c r="C361" s="105" t="s">
        <v>379</v>
      </c>
      <c r="D361" s="29">
        <v>300</v>
      </c>
      <c r="E361" s="106">
        <f>'вед прил 7'!H1085</f>
        <v>2350</v>
      </c>
      <c r="F361" s="106">
        <f>'вед прил 7'!I1085</f>
        <v>1350</v>
      </c>
      <c r="G361" s="106">
        <f>'вед прил 7'!J1085</f>
        <v>1350</v>
      </c>
    </row>
    <row r="362" spans="1:7" ht="110.25">
      <c r="A362" s="16"/>
      <c r="B362" s="37" t="s">
        <v>380</v>
      </c>
      <c r="C362" s="105" t="s">
        <v>381</v>
      </c>
      <c r="D362" s="29"/>
      <c r="E362" s="106">
        <f>E363</f>
        <v>656.3</v>
      </c>
      <c r="F362" s="106">
        <f>F363</f>
        <v>656.3</v>
      </c>
      <c r="G362" s="106">
        <f>G363</f>
        <v>656.3</v>
      </c>
    </row>
    <row r="363" spans="1:7" ht="31.5">
      <c r="A363" s="16"/>
      <c r="B363" s="28" t="s">
        <v>89</v>
      </c>
      <c r="C363" s="105" t="s">
        <v>381</v>
      </c>
      <c r="D363" s="29">
        <v>600</v>
      </c>
      <c r="E363" s="106">
        <f>'вед прил 7'!H813+'вед прил 7'!H1030+'вед прил 7'!H1103</f>
        <v>656.3</v>
      </c>
      <c r="F363" s="106">
        <f>'вед прил 7'!I813+'вед прил 7'!I1030+'вед прил 7'!I1103</f>
        <v>656.3</v>
      </c>
      <c r="G363" s="106">
        <f>'вед прил 7'!J813+'вед прил 7'!J1030+'вед прил 7'!J1103</f>
        <v>656.3</v>
      </c>
    </row>
    <row r="364" spans="1:7" ht="31.5">
      <c r="A364" s="16"/>
      <c r="B364" s="28" t="s">
        <v>382</v>
      </c>
      <c r="C364" s="105" t="s">
        <v>383</v>
      </c>
      <c r="D364" s="29"/>
      <c r="E364" s="106">
        <f>E365+E388+E393+E410+E407</f>
        <v>198479.3</v>
      </c>
      <c r="F364" s="106">
        <f>F365+F388+F393+F410+F407</f>
        <v>183057.5</v>
      </c>
      <c r="G364" s="106">
        <f>G365+G388+G393+G410+G407</f>
        <v>180910.4</v>
      </c>
    </row>
    <row r="365" spans="1:7" ht="31.5">
      <c r="A365" s="16"/>
      <c r="B365" s="68" t="s">
        <v>384</v>
      </c>
      <c r="C365" s="105" t="s">
        <v>385</v>
      </c>
      <c r="D365" s="29"/>
      <c r="E365" s="106">
        <f>E366+E386+E370+E368+E372+E382+E384+E374+E376+E378+E380</f>
        <v>164586</v>
      </c>
      <c r="F365" s="106">
        <f t="shared" ref="F365:G365" si="58">F366+F386+F370+F368+F372+F382+F384+F374+F376+F378+F380</f>
        <v>150468.6</v>
      </c>
      <c r="G365" s="106">
        <f t="shared" si="58"/>
        <v>148260.6</v>
      </c>
    </row>
    <row r="366" spans="1:7" ht="31.5">
      <c r="A366" s="16"/>
      <c r="B366" s="28" t="s">
        <v>188</v>
      </c>
      <c r="C366" s="105" t="s">
        <v>386</v>
      </c>
      <c r="D366" s="29"/>
      <c r="E366" s="106">
        <f>E367</f>
        <v>161747.6</v>
      </c>
      <c r="F366" s="106">
        <f>F367</f>
        <v>146097.60000000001</v>
      </c>
      <c r="G366" s="106">
        <f>G367</f>
        <v>146160.9</v>
      </c>
    </row>
    <row r="367" spans="1:7" ht="31.5">
      <c r="A367" s="16"/>
      <c r="B367" s="28" t="s">
        <v>89</v>
      </c>
      <c r="C367" s="105" t="s">
        <v>386</v>
      </c>
      <c r="D367" s="29">
        <v>600</v>
      </c>
      <c r="E367" s="106">
        <f>'вед прил 7'!H1034+'вед прил 7'!H1113</f>
        <v>161747.6</v>
      </c>
      <c r="F367" s="106">
        <f>'вед прил 7'!I1034+'вед прил 7'!I1113</f>
        <v>146097.60000000001</v>
      </c>
      <c r="G367" s="106">
        <f>'вед прил 7'!J1034+'вед прил 7'!J1113</f>
        <v>146160.9</v>
      </c>
    </row>
    <row r="368" spans="1:7" ht="31.5" outlineLevel="1">
      <c r="A368" s="16"/>
      <c r="B368" s="28" t="s">
        <v>96</v>
      </c>
      <c r="C368" s="31" t="s">
        <v>387</v>
      </c>
      <c r="D368" s="32"/>
      <c r="E368" s="106">
        <f>E369</f>
        <v>0</v>
      </c>
      <c r="F368" s="106">
        <f>F369</f>
        <v>0</v>
      </c>
      <c r="G368" s="106">
        <f>G369</f>
        <v>0</v>
      </c>
    </row>
    <row r="369" spans="1:7" ht="31.5" outlineLevel="1">
      <c r="A369" s="16"/>
      <c r="B369" s="28" t="s">
        <v>89</v>
      </c>
      <c r="C369" s="31" t="s">
        <v>387</v>
      </c>
      <c r="D369" s="32">
        <v>600</v>
      </c>
      <c r="E369" s="106">
        <f>'вед прил 7'!H1036</f>
        <v>0</v>
      </c>
      <c r="F369" s="106">
        <f>'вед прил 7'!I1036</f>
        <v>0</v>
      </c>
      <c r="G369" s="106">
        <f>'вед прил 7'!J1036</f>
        <v>0</v>
      </c>
    </row>
    <row r="370" spans="1:7" ht="47.25" outlineLevel="1">
      <c r="A370" s="16"/>
      <c r="B370" s="28" t="s">
        <v>388</v>
      </c>
      <c r="C370" s="31" t="s">
        <v>389</v>
      </c>
      <c r="D370" s="32"/>
      <c r="E370" s="106">
        <f>E371</f>
        <v>0</v>
      </c>
      <c r="F370" s="106">
        <f>F371</f>
        <v>0</v>
      </c>
      <c r="G370" s="106">
        <f>G371</f>
        <v>0</v>
      </c>
    </row>
    <row r="371" spans="1:7" ht="31.5" outlineLevel="1">
      <c r="A371" s="16"/>
      <c r="B371" s="28" t="s">
        <v>89</v>
      </c>
      <c r="C371" s="31" t="s">
        <v>389</v>
      </c>
      <c r="D371" s="32">
        <v>600</v>
      </c>
      <c r="E371" s="106">
        <f>'вед прил 7'!H1119</f>
        <v>0</v>
      </c>
      <c r="F371" s="106">
        <f>'вед прил 7'!I1038</f>
        <v>0</v>
      </c>
      <c r="G371" s="106">
        <f>'вед прил 7'!J1038</f>
        <v>0</v>
      </c>
    </row>
    <row r="372" spans="1:7" ht="47.25" outlineLevel="1">
      <c r="A372" s="16"/>
      <c r="B372" s="28" t="s">
        <v>388</v>
      </c>
      <c r="C372" s="31" t="s">
        <v>390</v>
      </c>
      <c r="D372" s="32"/>
      <c r="E372" s="106">
        <f t="shared" ref="E372:E376" si="59">E373</f>
        <v>0</v>
      </c>
      <c r="F372" s="106">
        <f t="shared" ref="F372:F376" si="60">F373</f>
        <v>0</v>
      </c>
      <c r="G372" s="106">
        <f t="shared" ref="G372:G376" si="61">G373</f>
        <v>0</v>
      </c>
    </row>
    <row r="373" spans="1:7" ht="31.5" outlineLevel="1">
      <c r="A373" s="16"/>
      <c r="B373" s="28" t="s">
        <v>89</v>
      </c>
      <c r="C373" s="31" t="s">
        <v>390</v>
      </c>
      <c r="D373" s="32">
        <v>600</v>
      </c>
      <c r="E373" s="106">
        <f>'вед прил 7'!H1040</f>
        <v>0</v>
      </c>
      <c r="F373" s="106">
        <f>'вед прил 7'!I1040</f>
        <v>0</v>
      </c>
      <c r="G373" s="106">
        <f>'вед прил 7'!J1040</f>
        <v>0</v>
      </c>
    </row>
    <row r="374" spans="1:7" collapsed="1">
      <c r="A374" s="16"/>
      <c r="B374" s="28" t="s">
        <v>87</v>
      </c>
      <c r="C374" s="105" t="s">
        <v>391</v>
      </c>
      <c r="D374" s="29"/>
      <c r="E374" s="106">
        <f t="shared" si="59"/>
        <v>1000</v>
      </c>
      <c r="F374" s="106">
        <f t="shared" si="60"/>
        <v>1100</v>
      </c>
      <c r="G374" s="106">
        <f t="shared" si="61"/>
        <v>1050</v>
      </c>
    </row>
    <row r="375" spans="1:7" ht="31.5">
      <c r="A375" s="16"/>
      <c r="B375" s="28" t="s">
        <v>89</v>
      </c>
      <c r="C375" s="105" t="s">
        <v>391</v>
      </c>
      <c r="D375" s="29">
        <v>600</v>
      </c>
      <c r="E375" s="106">
        <f>'вед прил 7'!H1032+'вед прил 7'!H1107</f>
        <v>1000</v>
      </c>
      <c r="F375" s="106">
        <f>'вед прил 7'!I1032+'вед прил 7'!I1107</f>
        <v>1100</v>
      </c>
      <c r="G375" s="106">
        <f>'вед прил 7'!J1032+'вед прил 7'!J1107</f>
        <v>1050</v>
      </c>
    </row>
    <row r="376" spans="1:7" ht="32.450000000000003" customHeight="1">
      <c r="A376" s="16"/>
      <c r="B376" s="28" t="s">
        <v>90</v>
      </c>
      <c r="C376" s="105" t="s">
        <v>392</v>
      </c>
      <c r="D376" s="29"/>
      <c r="E376" s="106">
        <f t="shared" si="59"/>
        <v>800</v>
      </c>
      <c r="F376" s="106">
        <f t="shared" si="60"/>
        <v>2527</v>
      </c>
      <c r="G376" s="106">
        <f t="shared" si="61"/>
        <v>300</v>
      </c>
    </row>
    <row r="377" spans="1:7" ht="31.5">
      <c r="A377" s="16"/>
      <c r="B377" s="28" t="s">
        <v>89</v>
      </c>
      <c r="C377" s="105" t="s">
        <v>392</v>
      </c>
      <c r="D377" s="29">
        <v>600</v>
      </c>
      <c r="E377" s="106">
        <f>'вед прил 7'!H1034+'вед прил 7'!H1109</f>
        <v>800</v>
      </c>
      <c r="F377" s="106">
        <f>'вед прил 7'!I1034+'вед прил 7'!I1109</f>
        <v>2527</v>
      </c>
      <c r="G377" s="106">
        <f>'вед прил 7'!J1034+'вед прил 7'!J1109</f>
        <v>300</v>
      </c>
    </row>
    <row r="378" spans="1:7" ht="31.5">
      <c r="A378" s="16"/>
      <c r="B378" s="28" t="s">
        <v>105</v>
      </c>
      <c r="C378" s="105" t="s">
        <v>393</v>
      </c>
      <c r="D378" s="29"/>
      <c r="E378" s="106">
        <f t="shared" ref="E378:G378" si="62">E379</f>
        <v>900</v>
      </c>
      <c r="F378" s="106">
        <f t="shared" si="62"/>
        <v>600</v>
      </c>
      <c r="G378" s="106">
        <f t="shared" si="62"/>
        <v>600</v>
      </c>
    </row>
    <row r="379" spans="1:7" ht="31.5">
      <c r="A379" s="16"/>
      <c r="B379" s="28" t="s">
        <v>89</v>
      </c>
      <c r="C379" s="105" t="s">
        <v>393</v>
      </c>
      <c r="D379" s="29">
        <v>600</v>
      </c>
      <c r="E379" s="106">
        <f>'вед прил 7'!H1111</f>
        <v>900</v>
      </c>
      <c r="F379" s="106">
        <f>'вед прил 7'!I1111</f>
        <v>600</v>
      </c>
      <c r="G379" s="106">
        <f>'вед прил 7'!J1111</f>
        <v>600</v>
      </c>
    </row>
    <row r="380" spans="1:7" ht="105.6" customHeight="1">
      <c r="A380" s="16"/>
      <c r="B380" s="28" t="s">
        <v>117</v>
      </c>
      <c r="C380" s="31" t="s">
        <v>920</v>
      </c>
      <c r="D380" s="32"/>
      <c r="E380" s="106">
        <f>E381</f>
        <v>138.4</v>
      </c>
      <c r="F380" s="106">
        <f t="shared" ref="F380:G382" si="63">F381</f>
        <v>144</v>
      </c>
      <c r="G380" s="106">
        <f t="shared" si="63"/>
        <v>149.69999999999999</v>
      </c>
    </row>
    <row r="381" spans="1:7" ht="31.5">
      <c r="A381" s="16"/>
      <c r="B381" s="28" t="s">
        <v>89</v>
      </c>
      <c r="C381" s="31" t="s">
        <v>920</v>
      </c>
      <c r="D381" s="32">
        <v>600</v>
      </c>
      <c r="E381" s="106">
        <f>'вед прил 7'!H1115</f>
        <v>138.4</v>
      </c>
      <c r="F381" s="106">
        <f>'вед прил 7'!I1115</f>
        <v>144</v>
      </c>
      <c r="G381" s="106">
        <f>'вед прил 7'!J1115</f>
        <v>149.69999999999999</v>
      </c>
    </row>
    <row r="382" spans="1:7" ht="110.25" outlineLevel="1">
      <c r="A382" s="16"/>
      <c r="B382" s="28" t="s">
        <v>117</v>
      </c>
      <c r="C382" s="31" t="s">
        <v>387</v>
      </c>
      <c r="D382" s="32"/>
      <c r="E382" s="106">
        <f>E383</f>
        <v>0</v>
      </c>
      <c r="F382" s="106">
        <f t="shared" si="63"/>
        <v>0</v>
      </c>
      <c r="G382" s="106">
        <f t="shared" si="63"/>
        <v>0</v>
      </c>
    </row>
    <row r="383" spans="1:7" ht="31.5" outlineLevel="1">
      <c r="A383" s="16"/>
      <c r="B383" s="28" t="s">
        <v>89</v>
      </c>
      <c r="C383" s="31" t="s">
        <v>387</v>
      </c>
      <c r="D383" s="32">
        <v>600</v>
      </c>
      <c r="E383" s="106">
        <f>'вед прил 7'!H1117</f>
        <v>0</v>
      </c>
      <c r="F383" s="106">
        <f>'вед прил 7'!I1117</f>
        <v>0</v>
      </c>
      <c r="G383" s="106">
        <f>'вед прил 7'!J1117</f>
        <v>0</v>
      </c>
    </row>
    <row r="384" spans="1:7" ht="94.5" outlineLevel="1">
      <c r="A384" s="16"/>
      <c r="B384" s="28" t="s">
        <v>394</v>
      </c>
      <c r="C384" s="31" t="s">
        <v>395</v>
      </c>
      <c r="D384" s="32"/>
      <c r="E384" s="106">
        <f>E385</f>
        <v>0</v>
      </c>
      <c r="F384" s="106">
        <f t="shared" ref="F384:G384" si="64">F385</f>
        <v>0</v>
      </c>
      <c r="G384" s="106">
        <f t="shared" si="64"/>
        <v>0</v>
      </c>
    </row>
    <row r="385" spans="1:7" ht="31.5" outlineLevel="1">
      <c r="A385" s="16"/>
      <c r="B385" s="28" t="s">
        <v>89</v>
      </c>
      <c r="C385" s="31" t="s">
        <v>395</v>
      </c>
      <c r="D385" s="32">
        <v>600</v>
      </c>
      <c r="E385" s="106">
        <f>'вед прил 7'!H1121</f>
        <v>0</v>
      </c>
      <c r="F385" s="106">
        <f>'вед прил 7'!I1121</f>
        <v>0</v>
      </c>
      <c r="G385" s="106">
        <f>'вед прил 7'!J1121</f>
        <v>0</v>
      </c>
    </row>
    <row r="386" spans="1:7" ht="94.5" outlineLevel="1">
      <c r="A386" s="16"/>
      <c r="B386" s="28" t="s">
        <v>396</v>
      </c>
      <c r="C386" s="105" t="s">
        <v>397</v>
      </c>
      <c r="D386" s="29"/>
      <c r="E386" s="106">
        <f>E387</f>
        <v>0</v>
      </c>
      <c r="F386" s="106">
        <f>F387</f>
        <v>0</v>
      </c>
      <c r="G386" s="106">
        <f>G387</f>
        <v>0</v>
      </c>
    </row>
    <row r="387" spans="1:7" ht="31.5" outlineLevel="1">
      <c r="A387" s="16"/>
      <c r="B387" s="28" t="s">
        <v>89</v>
      </c>
      <c r="C387" s="105" t="s">
        <v>397</v>
      </c>
      <c r="D387" s="29">
        <v>600</v>
      </c>
      <c r="E387" s="106">
        <f>'вед прил 7'!H1123</f>
        <v>0</v>
      </c>
      <c r="F387" s="106">
        <f>'вед прил 7'!I1123</f>
        <v>0</v>
      </c>
      <c r="G387" s="106">
        <f>'вед прил 7'!J1123</f>
        <v>0</v>
      </c>
    </row>
    <row r="388" spans="1:7" collapsed="1">
      <c r="A388" s="16"/>
      <c r="B388" s="28" t="s">
        <v>398</v>
      </c>
      <c r="C388" s="113" t="s">
        <v>399</v>
      </c>
      <c r="D388" s="29"/>
      <c r="E388" s="106">
        <f>E389+E391</f>
        <v>19192</v>
      </c>
      <c r="F388" s="106">
        <f>F389+F391</f>
        <v>17887.599999999999</v>
      </c>
      <c r="G388" s="106">
        <f>G389+G391</f>
        <v>17948.5</v>
      </c>
    </row>
    <row r="389" spans="1:7" ht="31.5">
      <c r="A389" s="16"/>
      <c r="B389" s="28" t="s">
        <v>188</v>
      </c>
      <c r="C389" s="105" t="s">
        <v>400</v>
      </c>
      <c r="D389" s="29"/>
      <c r="E389" s="106">
        <f t="shared" ref="E389:E391" si="65">E390</f>
        <v>18992</v>
      </c>
      <c r="F389" s="106">
        <f>F390</f>
        <v>17887.599999999999</v>
      </c>
      <c r="G389" s="106">
        <f>G390</f>
        <v>17948.5</v>
      </c>
    </row>
    <row r="390" spans="1:7" ht="31.5">
      <c r="A390" s="16"/>
      <c r="B390" s="28" t="s">
        <v>89</v>
      </c>
      <c r="C390" s="105" t="s">
        <v>400</v>
      </c>
      <c r="D390" s="29">
        <v>600</v>
      </c>
      <c r="E390" s="106">
        <f>'вед прил 7'!H1045</f>
        <v>18992</v>
      </c>
      <c r="F390" s="106">
        <f>'вед прил 7'!I1045</f>
        <v>17887.599999999999</v>
      </c>
      <c r="G390" s="106">
        <f>'вед прил 7'!J1045</f>
        <v>17948.5</v>
      </c>
    </row>
    <row r="391" spans="1:7" ht="31.5">
      <c r="A391" s="16"/>
      <c r="B391" s="28" t="s">
        <v>105</v>
      </c>
      <c r="C391" s="53" t="s">
        <v>401</v>
      </c>
      <c r="D391" s="29"/>
      <c r="E391" s="106">
        <f t="shared" si="65"/>
        <v>200</v>
      </c>
      <c r="F391" s="106">
        <f>F392</f>
        <v>0</v>
      </c>
      <c r="G391" s="106">
        <f>G392</f>
        <v>0</v>
      </c>
    </row>
    <row r="392" spans="1:7" ht="31.5">
      <c r="A392" s="16"/>
      <c r="B392" s="28" t="s">
        <v>89</v>
      </c>
      <c r="C392" s="53" t="s">
        <v>401</v>
      </c>
      <c r="D392" s="29">
        <v>600</v>
      </c>
      <c r="E392" s="106">
        <f>'вед прил 7'!H1047</f>
        <v>200</v>
      </c>
      <c r="F392" s="106">
        <f>'вед прил 7'!I1047</f>
        <v>0</v>
      </c>
      <c r="G392" s="106">
        <f>'вед прил 7'!J1047</f>
        <v>0</v>
      </c>
    </row>
    <row r="393" spans="1:7">
      <c r="A393" s="16"/>
      <c r="B393" s="28" t="s">
        <v>402</v>
      </c>
      <c r="C393" s="113" t="s">
        <v>403</v>
      </c>
      <c r="D393" s="29"/>
      <c r="E393" s="106">
        <f>E400+E394+E397+E405</f>
        <v>14701.3</v>
      </c>
      <c r="F393" s="106">
        <f>F400+F394+F397+F405</f>
        <v>14701.3</v>
      </c>
      <c r="G393" s="106">
        <f>G400+G394+G397+G405</f>
        <v>14701.3</v>
      </c>
    </row>
    <row r="394" spans="1:7" ht="31.5">
      <c r="A394" s="16"/>
      <c r="B394" s="28" t="s">
        <v>188</v>
      </c>
      <c r="C394" s="105" t="s">
        <v>404</v>
      </c>
      <c r="D394" s="29"/>
      <c r="E394" s="106">
        <f>E396+E395+E399</f>
        <v>12312.8</v>
      </c>
      <c r="F394" s="106">
        <f t="shared" ref="F394:G394" si="66">F396+F395+F399</f>
        <v>12312.8</v>
      </c>
      <c r="G394" s="106">
        <f t="shared" si="66"/>
        <v>12312.8</v>
      </c>
    </row>
    <row r="395" spans="1:7" ht="63">
      <c r="A395" s="16"/>
      <c r="B395" s="28" t="s">
        <v>114</v>
      </c>
      <c r="C395" s="105" t="s">
        <v>404</v>
      </c>
      <c r="D395" s="29">
        <v>100</v>
      </c>
      <c r="E395" s="106">
        <f>'вед прил 7'!H1050</f>
        <v>12062.8</v>
      </c>
      <c r="F395" s="106">
        <f>'вед прил 7'!I1050</f>
        <v>12062.8</v>
      </c>
      <c r="G395" s="106">
        <f>'вед прил 7'!J1050</f>
        <v>12062.8</v>
      </c>
    </row>
    <row r="396" spans="1:7" ht="31.5">
      <c r="A396" s="16"/>
      <c r="B396" s="28" t="s">
        <v>102</v>
      </c>
      <c r="C396" s="105" t="s">
        <v>404</v>
      </c>
      <c r="D396" s="29">
        <v>200</v>
      </c>
      <c r="E396" s="106">
        <f>'вед прил 7'!H1051</f>
        <v>250</v>
      </c>
      <c r="F396" s="106">
        <f>'вед прил 7'!I1051</f>
        <v>250</v>
      </c>
      <c r="G396" s="106">
        <f>'вед прил 7'!J1051</f>
        <v>250</v>
      </c>
    </row>
    <row r="397" spans="1:7" ht="47.25" outlineLevel="1">
      <c r="A397" s="16"/>
      <c r="B397" s="28" t="s">
        <v>129</v>
      </c>
      <c r="C397" s="105" t="s">
        <v>405</v>
      </c>
      <c r="D397" s="29"/>
      <c r="E397" s="106">
        <f>E398</f>
        <v>0</v>
      </c>
      <c r="F397" s="106">
        <f>F398</f>
        <v>0</v>
      </c>
      <c r="G397" s="106">
        <f>G398</f>
        <v>0</v>
      </c>
    </row>
    <row r="398" spans="1:7" ht="31.5" outlineLevel="1">
      <c r="A398" s="16"/>
      <c r="B398" s="28" t="s">
        <v>131</v>
      </c>
      <c r="C398" s="105" t="s">
        <v>405</v>
      </c>
      <c r="D398" s="29">
        <v>400</v>
      </c>
      <c r="E398" s="106">
        <f>'вед прил 7'!H487</f>
        <v>0</v>
      </c>
      <c r="F398" s="106">
        <f>'вед прил 7'!I487</f>
        <v>0</v>
      </c>
      <c r="G398" s="106">
        <f>'вед прил 7'!J487</f>
        <v>0</v>
      </c>
    </row>
    <row r="399" spans="1:7" outlineLevel="1">
      <c r="A399" s="16"/>
      <c r="B399" s="28" t="s">
        <v>192</v>
      </c>
      <c r="C399" s="105" t="s">
        <v>404</v>
      </c>
      <c r="D399" s="29">
        <v>800</v>
      </c>
      <c r="E399" s="106">
        <f>'вед прил 7'!H1052</f>
        <v>0</v>
      </c>
      <c r="F399" s="106">
        <f>'вед прил 7'!I1052</f>
        <v>0</v>
      </c>
      <c r="G399" s="106">
        <f>'вед прил 7'!J1052</f>
        <v>0</v>
      </c>
    </row>
    <row r="400" spans="1:7" ht="31.5" collapsed="1">
      <c r="A400" s="16"/>
      <c r="B400" s="28" t="s">
        <v>406</v>
      </c>
      <c r="C400" s="105" t="s">
        <v>407</v>
      </c>
      <c r="D400" s="29"/>
      <c r="E400" s="106">
        <f>E404+E403+E402+E401</f>
        <v>350</v>
      </c>
      <c r="F400" s="106">
        <f>F404+F403+F402+F401</f>
        <v>350</v>
      </c>
      <c r="G400" s="106">
        <f>G404+G403+G402+G401</f>
        <v>350</v>
      </c>
    </row>
    <row r="401" spans="1:7" ht="63" outlineLevel="1">
      <c r="A401" s="16"/>
      <c r="B401" s="28" t="s">
        <v>114</v>
      </c>
      <c r="C401" s="105" t="s">
        <v>407</v>
      </c>
      <c r="D401" s="29">
        <v>100</v>
      </c>
      <c r="E401" s="106">
        <f>'вед прил 7'!H1054</f>
        <v>0</v>
      </c>
      <c r="F401" s="106">
        <f>'вед прил 7'!I1054</f>
        <v>0</v>
      </c>
      <c r="G401" s="106">
        <f>'вед прил 7'!J1054</f>
        <v>0</v>
      </c>
    </row>
    <row r="402" spans="1:7" ht="31.5" collapsed="1">
      <c r="A402" s="16"/>
      <c r="B402" s="28" t="s">
        <v>102</v>
      </c>
      <c r="C402" s="105" t="s">
        <v>407</v>
      </c>
      <c r="D402" s="29">
        <v>200</v>
      </c>
      <c r="E402" s="106">
        <f>'вед прил 7'!H1055</f>
        <v>350</v>
      </c>
      <c r="F402" s="106">
        <f>'вед прил 7'!I1055</f>
        <v>350</v>
      </c>
      <c r="G402" s="106">
        <f>'вед прил 7'!J1055</f>
        <v>350</v>
      </c>
    </row>
    <row r="403" spans="1:7" ht="21" customHeight="1" outlineLevel="1">
      <c r="A403" s="16"/>
      <c r="B403" s="28" t="s">
        <v>111</v>
      </c>
      <c r="C403" s="105" t="s">
        <v>407</v>
      </c>
      <c r="D403" s="29">
        <v>300</v>
      </c>
      <c r="E403" s="106">
        <f>'вед прил 7'!H1056</f>
        <v>0</v>
      </c>
      <c r="F403" s="106">
        <f>'вед прил 7'!I1056</f>
        <v>0</v>
      </c>
      <c r="G403" s="106">
        <f>'вед прил 7'!J1056</f>
        <v>0</v>
      </c>
    </row>
    <row r="404" spans="1:7" ht="31.5" outlineLevel="1">
      <c r="A404" s="16"/>
      <c r="B404" s="28" t="s">
        <v>89</v>
      </c>
      <c r="C404" s="105" t="s">
        <v>407</v>
      </c>
      <c r="D404" s="29">
        <v>600</v>
      </c>
      <c r="E404" s="106">
        <f>'вед прил 7'!H1057</f>
        <v>0</v>
      </c>
      <c r="F404" s="106">
        <f>'вед прил 7'!I1057</f>
        <v>0</v>
      </c>
      <c r="G404" s="106">
        <f>'вед прил 7'!J1057</f>
        <v>0</v>
      </c>
    </row>
    <row r="405" spans="1:7" ht="37.9" customHeight="1" collapsed="1">
      <c r="A405" s="16"/>
      <c r="B405" s="28" t="s">
        <v>408</v>
      </c>
      <c r="C405" s="105" t="s">
        <v>409</v>
      </c>
      <c r="D405" s="29"/>
      <c r="E405" s="106">
        <f>E406</f>
        <v>2038.5</v>
      </c>
      <c r="F405" s="106">
        <f>F406</f>
        <v>2038.5</v>
      </c>
      <c r="G405" s="106">
        <f>G406</f>
        <v>2038.5</v>
      </c>
    </row>
    <row r="406" spans="1:7" ht="63">
      <c r="A406" s="16"/>
      <c r="B406" s="28" t="s">
        <v>114</v>
      </c>
      <c r="C406" s="105" t="s">
        <v>409</v>
      </c>
      <c r="D406" s="29">
        <v>100</v>
      </c>
      <c r="E406" s="106">
        <f>'вед прил 7'!H1059</f>
        <v>2038.5</v>
      </c>
      <c r="F406" s="106">
        <f>'вед прил 7'!I1059</f>
        <v>2038.5</v>
      </c>
      <c r="G406" s="106">
        <f>'вед прил 7'!J1059</f>
        <v>2038.5</v>
      </c>
    </row>
    <row r="407" spans="1:7" ht="53.45" customHeight="1" outlineLevel="1">
      <c r="A407" s="16"/>
      <c r="B407" s="28" t="s">
        <v>410</v>
      </c>
      <c r="C407" s="31" t="s">
        <v>411</v>
      </c>
      <c r="D407" s="29"/>
      <c r="E407" s="106">
        <f t="shared" ref="E407:G408" si="67">E408</f>
        <v>0</v>
      </c>
      <c r="F407" s="106">
        <f t="shared" si="67"/>
        <v>0</v>
      </c>
      <c r="G407" s="106">
        <f t="shared" si="67"/>
        <v>0</v>
      </c>
    </row>
    <row r="408" spans="1:7" ht="42.6" customHeight="1" outlineLevel="1">
      <c r="A408" s="16"/>
      <c r="B408" s="28" t="s">
        <v>412</v>
      </c>
      <c r="C408" s="105" t="s">
        <v>413</v>
      </c>
      <c r="D408" s="29"/>
      <c r="E408" s="106">
        <f t="shared" si="67"/>
        <v>0</v>
      </c>
      <c r="F408" s="106">
        <f t="shared" si="67"/>
        <v>0</v>
      </c>
      <c r="G408" s="106">
        <f t="shared" si="67"/>
        <v>0</v>
      </c>
    </row>
    <row r="409" spans="1:7" ht="36.6" customHeight="1" outlineLevel="1">
      <c r="A409" s="16"/>
      <c r="B409" s="28" t="s">
        <v>89</v>
      </c>
      <c r="C409" s="105" t="s">
        <v>413</v>
      </c>
      <c r="D409" s="29">
        <v>600</v>
      </c>
      <c r="E409" s="106">
        <f>'вед прил 7'!H1126</f>
        <v>0</v>
      </c>
      <c r="F409" s="106">
        <f>'вед прил 7'!I1126</f>
        <v>0</v>
      </c>
      <c r="G409" s="106">
        <f>'вед прил 7'!J1126</f>
        <v>0</v>
      </c>
    </row>
    <row r="410" spans="1:7" outlineLevel="1">
      <c r="A410" s="16"/>
      <c r="B410" s="28" t="s">
        <v>414</v>
      </c>
      <c r="C410" s="31" t="s">
        <v>415</v>
      </c>
      <c r="D410" s="29"/>
      <c r="E410" s="106">
        <f t="shared" ref="E410:G411" si="68">E411</f>
        <v>0</v>
      </c>
      <c r="F410" s="106">
        <f t="shared" si="68"/>
        <v>0</v>
      </c>
      <c r="G410" s="106">
        <f t="shared" si="68"/>
        <v>0</v>
      </c>
    </row>
    <row r="411" spans="1:7" ht="31.5" outlineLevel="1">
      <c r="A411" s="16"/>
      <c r="B411" s="28" t="s">
        <v>416</v>
      </c>
      <c r="C411" s="31" t="s">
        <v>417</v>
      </c>
      <c r="D411" s="32"/>
      <c r="E411" s="106">
        <f t="shared" si="68"/>
        <v>0</v>
      </c>
      <c r="F411" s="106">
        <f t="shared" si="68"/>
        <v>0</v>
      </c>
      <c r="G411" s="106">
        <f t="shared" si="68"/>
        <v>0</v>
      </c>
    </row>
    <row r="412" spans="1:7" ht="31.5" outlineLevel="1">
      <c r="A412" s="16"/>
      <c r="B412" s="28" t="s">
        <v>89</v>
      </c>
      <c r="C412" s="31" t="s">
        <v>417</v>
      </c>
      <c r="D412" s="32">
        <v>600</v>
      </c>
      <c r="E412" s="106">
        <f>'вед прил 7'!H1062</f>
        <v>0</v>
      </c>
      <c r="F412" s="106">
        <f>'вед прил 7'!I1062</f>
        <v>0</v>
      </c>
      <c r="G412" s="106">
        <f>'вед прил 7'!J1062</f>
        <v>0</v>
      </c>
    </row>
    <row r="413" spans="1:7" ht="31.5" collapsed="1">
      <c r="A413" s="16"/>
      <c r="B413" s="28" t="s">
        <v>418</v>
      </c>
      <c r="C413" s="105" t="s">
        <v>419</v>
      </c>
      <c r="D413" s="29"/>
      <c r="E413" s="106">
        <f>E414+E429+E425+E439+E436</f>
        <v>22514.400000000001</v>
      </c>
      <c r="F413" s="106">
        <f>F414+F429+F425+F439+F436</f>
        <v>11492.7</v>
      </c>
      <c r="G413" s="106">
        <f>G414+G429+G425+G439+G436</f>
        <v>23157.9</v>
      </c>
    </row>
    <row r="414" spans="1:7">
      <c r="A414" s="16"/>
      <c r="B414" s="28" t="s">
        <v>420</v>
      </c>
      <c r="C414" s="105" t="s">
        <v>421</v>
      </c>
      <c r="D414" s="29"/>
      <c r="E414" s="106">
        <f t="shared" ref="E414:G414" si="69">E417+E421+E415+E423+E419</f>
        <v>9077.1</v>
      </c>
      <c r="F414" s="106">
        <v>0</v>
      </c>
      <c r="G414" s="106">
        <f t="shared" si="69"/>
        <v>23157.9</v>
      </c>
    </row>
    <row r="415" spans="1:7" outlineLevel="1">
      <c r="A415" s="16"/>
      <c r="B415" s="28" t="s">
        <v>90</v>
      </c>
      <c r="C415" s="31" t="s">
        <v>422</v>
      </c>
      <c r="D415" s="29"/>
      <c r="E415" s="106">
        <f>E416</f>
        <v>0</v>
      </c>
      <c r="F415" s="106">
        <f>F416</f>
        <v>0</v>
      </c>
      <c r="G415" s="106">
        <f>G416</f>
        <v>0</v>
      </c>
    </row>
    <row r="416" spans="1:7" ht="31.5" outlineLevel="1">
      <c r="A416" s="16"/>
      <c r="B416" s="28" t="s">
        <v>89</v>
      </c>
      <c r="C416" s="31" t="s">
        <v>422</v>
      </c>
      <c r="D416" s="29">
        <v>600</v>
      </c>
      <c r="E416" s="106">
        <f>'вед прил 7'!H759</f>
        <v>0</v>
      </c>
      <c r="F416" s="106">
        <f>'вед прил 7'!I759</f>
        <v>0</v>
      </c>
      <c r="G416" s="106">
        <f>'вед прил 7'!J759</f>
        <v>0</v>
      </c>
    </row>
    <row r="417" spans="1:7" ht="47.25" collapsed="1">
      <c r="A417" s="16"/>
      <c r="B417" s="28" t="s">
        <v>129</v>
      </c>
      <c r="C417" s="31" t="s">
        <v>423</v>
      </c>
      <c r="D417" s="32"/>
      <c r="E417" s="106">
        <f>E418</f>
        <v>1123.2</v>
      </c>
      <c r="F417" s="106">
        <f>F418+F428</f>
        <v>11492.7</v>
      </c>
      <c r="G417" s="106">
        <f>G418+G428</f>
        <v>0</v>
      </c>
    </row>
    <row r="418" spans="1:7" ht="31.5">
      <c r="A418" s="16"/>
      <c r="B418" s="28" t="s">
        <v>131</v>
      </c>
      <c r="C418" s="31" t="s">
        <v>423</v>
      </c>
      <c r="D418" s="32">
        <v>400</v>
      </c>
      <c r="E418" s="106">
        <f>'вед прил 7'!H1066+'вед прил 7'!H1132+'вед прил 7'!H761</f>
        <v>1123.2</v>
      </c>
      <c r="F418" s="106">
        <f>'вед прил 7'!I1066+'вед прил 7'!I1132</f>
        <v>0</v>
      </c>
      <c r="G418" s="106"/>
    </row>
    <row r="419" spans="1:7" ht="31.5">
      <c r="A419" s="16"/>
      <c r="B419" s="28" t="s">
        <v>947</v>
      </c>
      <c r="C419" s="31" t="s">
        <v>946</v>
      </c>
      <c r="D419" s="32"/>
      <c r="E419" s="106">
        <f>E420</f>
        <v>0</v>
      </c>
      <c r="F419" s="106">
        <f>F420+F430</f>
        <v>0</v>
      </c>
      <c r="G419" s="106">
        <f>G420+G430</f>
        <v>23157.9</v>
      </c>
    </row>
    <row r="420" spans="1:7" ht="31.5">
      <c r="A420" s="16"/>
      <c r="B420" s="28" t="s">
        <v>89</v>
      </c>
      <c r="C420" s="31" t="s">
        <v>946</v>
      </c>
      <c r="D420" s="32">
        <v>600</v>
      </c>
      <c r="E420" s="106">
        <f>'вед прил 7'!H1132</f>
        <v>0</v>
      </c>
      <c r="F420" s="106">
        <f>'вед прил 7'!I1132</f>
        <v>0</v>
      </c>
      <c r="G420" s="106">
        <f>'вед прил 7'!J1132</f>
        <v>23157.9</v>
      </c>
    </row>
    <row r="421" spans="1:7" outlineLevel="1">
      <c r="A421" s="16"/>
      <c r="B421" s="28" t="s">
        <v>424</v>
      </c>
      <c r="C421" s="105" t="s">
        <v>425</v>
      </c>
      <c r="D421" s="29"/>
      <c r="E421" s="106">
        <f>E422</f>
        <v>0</v>
      </c>
      <c r="F421" s="106">
        <f>F422</f>
        <v>0</v>
      </c>
      <c r="G421" s="106">
        <f>G422</f>
        <v>0</v>
      </c>
    </row>
    <row r="422" spans="1:7" ht="31.5" outlineLevel="1">
      <c r="A422" s="16"/>
      <c r="B422" s="28" t="s">
        <v>131</v>
      </c>
      <c r="C422" s="105" t="s">
        <v>425</v>
      </c>
      <c r="D422" s="29">
        <v>400</v>
      </c>
      <c r="E422" s="106">
        <f>'вед прил 7'!H764</f>
        <v>0</v>
      </c>
      <c r="F422" s="106">
        <f>'вед прил 7'!I764</f>
        <v>0</v>
      </c>
      <c r="G422" s="106">
        <f>'вед прил 7'!J764</f>
        <v>0</v>
      </c>
    </row>
    <row r="423" spans="1:7" ht="47.25" collapsed="1">
      <c r="A423" s="16"/>
      <c r="B423" s="28" t="s">
        <v>426</v>
      </c>
      <c r="C423" s="105" t="s">
        <v>427</v>
      </c>
      <c r="D423" s="29"/>
      <c r="E423" s="106">
        <f>E424</f>
        <v>7953.9</v>
      </c>
      <c r="F423" s="106">
        <f>F424</f>
        <v>0</v>
      </c>
      <c r="G423" s="106">
        <f>G424</f>
        <v>0</v>
      </c>
    </row>
    <row r="424" spans="1:7" ht="31.5">
      <c r="A424" s="16"/>
      <c r="B424" s="28" t="s">
        <v>131</v>
      </c>
      <c r="C424" s="105" t="s">
        <v>427</v>
      </c>
      <c r="D424" s="29">
        <v>400</v>
      </c>
      <c r="E424" s="106">
        <f>'вед прил 7'!H766</f>
        <v>7953.9</v>
      </c>
      <c r="F424" s="106">
        <f>'вед прил 7'!I766</f>
        <v>0</v>
      </c>
      <c r="G424" s="106">
        <f>'вед прил 7'!J766</f>
        <v>0</v>
      </c>
    </row>
    <row r="425" spans="1:7">
      <c r="A425" s="16"/>
      <c r="B425" s="57" t="s">
        <v>428</v>
      </c>
      <c r="C425" s="31" t="s">
        <v>429</v>
      </c>
      <c r="D425" s="32"/>
      <c r="E425" s="106">
        <f>E426+E428</f>
        <v>13437.3</v>
      </c>
      <c r="F425" s="106">
        <v>11492.7</v>
      </c>
      <c r="G425" s="106">
        <f>G426</f>
        <v>0</v>
      </c>
    </row>
    <row r="426" spans="1:7" ht="47.25" outlineLevel="1">
      <c r="A426" s="16"/>
      <c r="B426" s="28" t="s">
        <v>129</v>
      </c>
      <c r="C426" s="31" t="s">
        <v>430</v>
      </c>
      <c r="D426" s="32"/>
      <c r="E426" s="106">
        <f>E427</f>
        <v>0</v>
      </c>
      <c r="F426" s="106">
        <f>F427</f>
        <v>0</v>
      </c>
      <c r="G426" s="106">
        <f>G427</f>
        <v>0</v>
      </c>
    </row>
    <row r="427" spans="1:7" ht="31.5" outlineLevel="1">
      <c r="A427" s="16"/>
      <c r="B427" s="28" t="s">
        <v>131</v>
      </c>
      <c r="C427" s="31" t="s">
        <v>430</v>
      </c>
      <c r="D427" s="32">
        <v>400</v>
      </c>
      <c r="E427" s="106">
        <f>'вед прил 7'!H494+'вед прил 7'!H1071</f>
        <v>0</v>
      </c>
      <c r="F427" s="106">
        <f>'вед прил 7'!I494+'вед прил 7'!I1071</f>
        <v>0</v>
      </c>
      <c r="G427" s="106">
        <f>'вед прил 7'!J494+'вед прил 7'!J1071</f>
        <v>0</v>
      </c>
    </row>
    <row r="428" spans="1:7" ht="31.5" collapsed="1">
      <c r="A428" s="16"/>
      <c r="B428" s="28" t="s">
        <v>89</v>
      </c>
      <c r="C428" s="31" t="s">
        <v>430</v>
      </c>
      <c r="D428" s="32">
        <v>600</v>
      </c>
      <c r="E428" s="106">
        <f>'вед прил 7'!H1072+'вед прил 7'!H1135</f>
        <v>13437.3</v>
      </c>
      <c r="F428" s="106">
        <f>'вед прил 7'!I1072+'вед прил 7'!I1135</f>
        <v>11492.7</v>
      </c>
      <c r="G428" s="106">
        <f>'вед прил 7'!J1072+'вед прил 7'!J1135</f>
        <v>0</v>
      </c>
    </row>
    <row r="429" spans="1:7" outlineLevel="1">
      <c r="A429" s="16"/>
      <c r="B429" s="28" t="s">
        <v>431</v>
      </c>
      <c r="C429" s="113" t="s">
        <v>432</v>
      </c>
      <c r="D429" s="29"/>
      <c r="E429" s="106">
        <f>E430+E434</f>
        <v>0</v>
      </c>
      <c r="F429" s="106">
        <f>F430+F434</f>
        <v>0</v>
      </c>
      <c r="G429" s="106">
        <f>G430+G434</f>
        <v>0</v>
      </c>
    </row>
    <row r="430" spans="1:7" ht="47.25" outlineLevel="1">
      <c r="A430" s="16"/>
      <c r="B430" s="28" t="s">
        <v>129</v>
      </c>
      <c r="C430" s="113" t="s">
        <v>433</v>
      </c>
      <c r="D430" s="29"/>
      <c r="E430" s="106">
        <f>E432+E431+E433</f>
        <v>0</v>
      </c>
      <c r="F430" s="106">
        <f t="shared" ref="F430:G430" si="70">F432+F431+F433</f>
        <v>0</v>
      </c>
      <c r="G430" s="106">
        <f t="shared" si="70"/>
        <v>0</v>
      </c>
    </row>
    <row r="431" spans="1:7" ht="31.5" outlineLevel="1">
      <c r="A431" s="16"/>
      <c r="B431" s="28" t="s">
        <v>102</v>
      </c>
      <c r="C431" s="113" t="s">
        <v>433</v>
      </c>
      <c r="D431" s="29">
        <v>200</v>
      </c>
      <c r="E431" s="106">
        <f>'вед прил 7'!H497</f>
        <v>0</v>
      </c>
      <c r="F431" s="106">
        <f>'вед прил 7'!I497</f>
        <v>0</v>
      </c>
      <c r="G431" s="106">
        <f>'вед прил 7'!J497</f>
        <v>0</v>
      </c>
    </row>
    <row r="432" spans="1:7" ht="31.5" outlineLevel="1">
      <c r="A432" s="16"/>
      <c r="B432" s="28" t="s">
        <v>131</v>
      </c>
      <c r="C432" s="31" t="s">
        <v>433</v>
      </c>
      <c r="D432" s="32">
        <v>400</v>
      </c>
      <c r="E432" s="106">
        <f>'вед прил 7'!H498</f>
        <v>0</v>
      </c>
      <c r="F432" s="106">
        <f>'вед прил 7'!I498</f>
        <v>0</v>
      </c>
      <c r="G432" s="106">
        <f>'вед прил 7'!J498</f>
        <v>0</v>
      </c>
    </row>
    <row r="433" spans="1:7" outlineLevel="1">
      <c r="A433" s="16"/>
      <c r="B433" s="28" t="s">
        <v>192</v>
      </c>
      <c r="C433" s="31" t="s">
        <v>433</v>
      </c>
      <c r="D433" s="32">
        <v>800</v>
      </c>
      <c r="E433" s="106">
        <f>'вед прил 7'!H499</f>
        <v>0</v>
      </c>
      <c r="F433" s="106">
        <f>'вед прил 7'!I499</f>
        <v>0</v>
      </c>
      <c r="G433" s="106">
        <f>'вед прил 7'!J499</f>
        <v>0</v>
      </c>
    </row>
    <row r="434" spans="1:7" outlineLevel="1">
      <c r="A434" s="16"/>
      <c r="B434" s="28" t="s">
        <v>434</v>
      </c>
      <c r="C434" s="30" t="s">
        <v>435</v>
      </c>
      <c r="D434" s="30"/>
      <c r="E434" s="106">
        <f>E435</f>
        <v>0</v>
      </c>
      <c r="F434" s="106">
        <f>F435</f>
        <v>0</v>
      </c>
      <c r="G434" s="106">
        <f>G435</f>
        <v>0</v>
      </c>
    </row>
    <row r="435" spans="1:7" ht="31.5" outlineLevel="1">
      <c r="A435" s="16"/>
      <c r="B435" s="28" t="s">
        <v>131</v>
      </c>
      <c r="C435" s="30" t="s">
        <v>435</v>
      </c>
      <c r="D435" s="30">
        <v>400</v>
      </c>
      <c r="E435" s="106">
        <f>'вед прил 7'!H501</f>
        <v>0</v>
      </c>
      <c r="F435" s="106">
        <f>'вед прил 7'!I501</f>
        <v>0</v>
      </c>
      <c r="G435" s="106">
        <f>'вед прил 7'!J501</f>
        <v>0</v>
      </c>
    </row>
    <row r="436" spans="1:7" ht="47.25" outlineLevel="1">
      <c r="A436" s="16"/>
      <c r="B436" s="28" t="s">
        <v>436</v>
      </c>
      <c r="C436" s="113" t="s">
        <v>437</v>
      </c>
      <c r="D436" s="29"/>
      <c r="E436" s="106">
        <f t="shared" ref="E436:G437" si="71">E437</f>
        <v>0</v>
      </c>
      <c r="F436" s="106">
        <f t="shared" si="71"/>
        <v>0</v>
      </c>
      <c r="G436" s="106">
        <f t="shared" si="71"/>
        <v>0</v>
      </c>
    </row>
    <row r="437" spans="1:7" ht="47.25" outlineLevel="1">
      <c r="A437" s="16"/>
      <c r="B437" s="28" t="s">
        <v>129</v>
      </c>
      <c r="C437" s="113" t="s">
        <v>438</v>
      </c>
      <c r="D437" s="29"/>
      <c r="E437" s="106">
        <f t="shared" si="71"/>
        <v>0</v>
      </c>
      <c r="F437" s="106">
        <f t="shared" si="71"/>
        <v>0</v>
      </c>
      <c r="G437" s="106">
        <f t="shared" si="71"/>
        <v>0</v>
      </c>
    </row>
    <row r="438" spans="1:7" ht="31.5" outlineLevel="1">
      <c r="A438" s="16"/>
      <c r="B438" s="28" t="s">
        <v>131</v>
      </c>
      <c r="C438" s="31" t="s">
        <v>438</v>
      </c>
      <c r="D438" s="32">
        <v>400</v>
      </c>
      <c r="E438" s="106">
        <f>'вед прил 7'!H504</f>
        <v>0</v>
      </c>
      <c r="F438" s="106">
        <f>'вед прил 7'!I504</f>
        <v>0</v>
      </c>
      <c r="G438" s="106">
        <f>'вед прил 7'!J504</f>
        <v>0</v>
      </c>
    </row>
    <row r="439" spans="1:7" ht="31.5" outlineLevel="1">
      <c r="A439" s="16"/>
      <c r="B439" s="28" t="s">
        <v>439</v>
      </c>
      <c r="C439" s="113" t="s">
        <v>440</v>
      </c>
      <c r="D439" s="30"/>
      <c r="E439" s="106">
        <f>E440</f>
        <v>0</v>
      </c>
      <c r="F439" s="106">
        <f>F440</f>
        <v>0</v>
      </c>
      <c r="G439" s="106">
        <f>G440</f>
        <v>0</v>
      </c>
    </row>
    <row r="440" spans="1:7" ht="47.25" outlineLevel="1">
      <c r="A440" s="16"/>
      <c r="B440" s="28" t="s">
        <v>129</v>
      </c>
      <c r="C440" s="113" t="s">
        <v>441</v>
      </c>
      <c r="D440" s="30"/>
      <c r="E440" s="106">
        <f>E441+E442</f>
        <v>0</v>
      </c>
      <c r="F440" s="106">
        <f>F441+F442</f>
        <v>0</v>
      </c>
      <c r="G440" s="106">
        <f>G441+G442</f>
        <v>0</v>
      </c>
    </row>
    <row r="441" spans="1:7" ht="31.5" outlineLevel="1">
      <c r="A441" s="16"/>
      <c r="B441" s="28" t="s">
        <v>102</v>
      </c>
      <c r="C441" s="113" t="s">
        <v>441</v>
      </c>
      <c r="D441" s="30">
        <v>200</v>
      </c>
      <c r="E441" s="106">
        <f>'вед прил 7'!H507</f>
        <v>0</v>
      </c>
      <c r="F441" s="106">
        <f>'вед прил 7'!I507</f>
        <v>0</v>
      </c>
      <c r="G441" s="106">
        <f>'вед прил 7'!J507</f>
        <v>0</v>
      </c>
    </row>
    <row r="442" spans="1:7" ht="31.5" outlineLevel="1">
      <c r="A442" s="16"/>
      <c r="B442" s="28" t="s">
        <v>131</v>
      </c>
      <c r="C442" s="113" t="s">
        <v>441</v>
      </c>
      <c r="D442" s="30">
        <v>400</v>
      </c>
      <c r="E442" s="106">
        <f>'вед прил 7'!H508</f>
        <v>0</v>
      </c>
      <c r="F442" s="106">
        <f>'вед прил 7'!I508</f>
        <v>0</v>
      </c>
      <c r="G442" s="106">
        <f>'вед прил 7'!J508</f>
        <v>0</v>
      </c>
    </row>
    <row r="443" spans="1:7" collapsed="1">
      <c r="A443" s="16"/>
      <c r="B443" s="28" t="s">
        <v>442</v>
      </c>
      <c r="C443" s="105" t="s">
        <v>443</v>
      </c>
      <c r="D443" s="29"/>
      <c r="E443" s="106">
        <f>E444</f>
        <v>4054.4</v>
      </c>
      <c r="F443" s="106">
        <f>F444</f>
        <v>4074.4</v>
      </c>
      <c r="G443" s="106">
        <f>G444</f>
        <v>4104.3999999999996</v>
      </c>
    </row>
    <row r="444" spans="1:7">
      <c r="A444" s="16"/>
      <c r="B444" s="28" t="s">
        <v>444</v>
      </c>
      <c r="C444" s="105" t="s">
        <v>445</v>
      </c>
      <c r="D444" s="29"/>
      <c r="E444" s="106">
        <f>E445+E449</f>
        <v>4054.4</v>
      </c>
      <c r="F444" s="106">
        <f>F445</f>
        <v>4074.4</v>
      </c>
      <c r="G444" s="106">
        <f>G445</f>
        <v>4104.3999999999996</v>
      </c>
    </row>
    <row r="445" spans="1:7">
      <c r="A445" s="16"/>
      <c r="B445" s="28" t="s">
        <v>201</v>
      </c>
      <c r="C445" s="105" t="s">
        <v>446</v>
      </c>
      <c r="D445" s="29"/>
      <c r="E445" s="106">
        <f>E446+E447+E448</f>
        <v>4054.4</v>
      </c>
      <c r="F445" s="106">
        <f>F446+F447+F448</f>
        <v>4074.4</v>
      </c>
      <c r="G445" s="106">
        <f>G446+G447+G448</f>
        <v>4104.3999999999996</v>
      </c>
    </row>
    <row r="446" spans="1:7" ht="63">
      <c r="A446" s="16"/>
      <c r="B446" s="28" t="s">
        <v>114</v>
      </c>
      <c r="C446" s="105" t="s">
        <v>446</v>
      </c>
      <c r="D446" s="29">
        <v>100</v>
      </c>
      <c r="E446" s="106">
        <f>'вед прил 7'!H1141</f>
        <v>3754.4</v>
      </c>
      <c r="F446" s="106">
        <f>'вед прил 7'!I1141</f>
        <v>3754.4</v>
      </c>
      <c r="G446" s="106">
        <f>'вед прил 7'!J1141</f>
        <v>3754.4</v>
      </c>
    </row>
    <row r="447" spans="1:7" ht="31.5">
      <c r="A447" s="16"/>
      <c r="B447" s="28" t="s">
        <v>102</v>
      </c>
      <c r="C447" s="105" t="s">
        <v>446</v>
      </c>
      <c r="D447" s="29">
        <v>200</v>
      </c>
      <c r="E447" s="106">
        <f>'вед прил 7'!H1142</f>
        <v>300</v>
      </c>
      <c r="F447" s="106">
        <f>'вед прил 7'!I1142</f>
        <v>320</v>
      </c>
      <c r="G447" s="106">
        <f>'вед прил 7'!J1142</f>
        <v>350</v>
      </c>
    </row>
    <row r="448" spans="1:7" outlineLevel="1">
      <c r="A448" s="16"/>
      <c r="B448" s="28" t="s">
        <v>192</v>
      </c>
      <c r="C448" s="105" t="s">
        <v>446</v>
      </c>
      <c r="D448" s="29">
        <v>800</v>
      </c>
      <c r="E448" s="106">
        <f>'вед прил 7'!H1143</f>
        <v>0</v>
      </c>
      <c r="F448" s="106">
        <f>'вед прил 7'!I1143</f>
        <v>0</v>
      </c>
      <c r="G448" s="106">
        <f>'вед прил 7'!J1143</f>
        <v>0</v>
      </c>
    </row>
    <row r="449" spans="1:7" ht="110.25" outlineLevel="1">
      <c r="A449" s="16"/>
      <c r="B449" s="28" t="s">
        <v>203</v>
      </c>
      <c r="C449" s="31" t="s">
        <v>447</v>
      </c>
      <c r="D449" s="29"/>
      <c r="E449" s="106">
        <f>E450</f>
        <v>0</v>
      </c>
      <c r="F449" s="106"/>
      <c r="G449" s="106"/>
    </row>
    <row r="450" spans="1:7" ht="63" outlineLevel="1">
      <c r="A450" s="16"/>
      <c r="B450" s="28" t="s">
        <v>114</v>
      </c>
      <c r="C450" s="31" t="s">
        <v>447</v>
      </c>
      <c r="D450" s="29">
        <v>100</v>
      </c>
      <c r="E450" s="106">
        <f>'вед прил 7'!H1145</f>
        <v>0</v>
      </c>
      <c r="F450" s="106"/>
      <c r="G450" s="106"/>
    </row>
    <row r="451" spans="1:7" ht="63" collapsed="1">
      <c r="A451" s="102">
        <v>8</v>
      </c>
      <c r="B451" s="35" t="s">
        <v>448</v>
      </c>
      <c r="C451" s="114" t="s">
        <v>449</v>
      </c>
      <c r="D451" s="22"/>
      <c r="E451" s="104">
        <f t="shared" ref="E451:G452" si="72">E452</f>
        <v>5000</v>
      </c>
      <c r="F451" s="104">
        <f t="shared" si="72"/>
        <v>5000</v>
      </c>
      <c r="G451" s="104">
        <f t="shared" si="72"/>
        <v>5000</v>
      </c>
    </row>
    <row r="452" spans="1:7" ht="63">
      <c r="A452" s="16"/>
      <c r="B452" s="28" t="s">
        <v>450</v>
      </c>
      <c r="C452" s="113" t="s">
        <v>451</v>
      </c>
      <c r="D452" s="29"/>
      <c r="E452" s="106">
        <f t="shared" si="72"/>
        <v>5000</v>
      </c>
      <c r="F452" s="106">
        <f t="shared" si="72"/>
        <v>5000</v>
      </c>
      <c r="G452" s="106">
        <f t="shared" si="72"/>
        <v>5000</v>
      </c>
    </row>
    <row r="453" spans="1:7" ht="63">
      <c r="A453" s="16"/>
      <c r="B453" s="68" t="s">
        <v>452</v>
      </c>
      <c r="C453" s="113" t="s">
        <v>453</v>
      </c>
      <c r="D453" s="29"/>
      <c r="E453" s="106">
        <f>E460+E462+E464+E466+E454+E458</f>
        <v>5000</v>
      </c>
      <c r="F453" s="106">
        <f>F460+F466</f>
        <v>5000</v>
      </c>
      <c r="G453" s="106">
        <f>G460</f>
        <v>5000</v>
      </c>
    </row>
    <row r="454" spans="1:7" ht="47.25" outlineLevel="1">
      <c r="A454" s="16"/>
      <c r="B454" s="68" t="s">
        <v>129</v>
      </c>
      <c r="C454" s="113" t="s">
        <v>454</v>
      </c>
      <c r="D454" s="29"/>
      <c r="E454" s="106">
        <f>E456+E455+E457</f>
        <v>0</v>
      </c>
      <c r="F454" s="106">
        <f>F456+F455</f>
        <v>0</v>
      </c>
      <c r="G454" s="106">
        <f>G456+G455</f>
        <v>0</v>
      </c>
    </row>
    <row r="455" spans="1:7" ht="31.5" outlineLevel="1">
      <c r="A455" s="16"/>
      <c r="B455" s="28" t="s">
        <v>102</v>
      </c>
      <c r="C455" s="113" t="s">
        <v>454</v>
      </c>
      <c r="D455" s="29">
        <v>200</v>
      </c>
      <c r="E455" s="106">
        <f>'вед прил 7'!H310</f>
        <v>0</v>
      </c>
      <c r="F455" s="106">
        <f>'вед прил 7'!I310</f>
        <v>0</v>
      </c>
      <c r="G455" s="106">
        <f>'вед прил 7'!J310</f>
        <v>0</v>
      </c>
    </row>
    <row r="456" spans="1:7" ht="31.5" outlineLevel="1">
      <c r="A456" s="16"/>
      <c r="B456" s="68" t="s">
        <v>131</v>
      </c>
      <c r="C456" s="113" t="s">
        <v>454</v>
      </c>
      <c r="D456" s="29">
        <v>400</v>
      </c>
      <c r="E456" s="106">
        <f>'вед прил 7'!H311</f>
        <v>0</v>
      </c>
      <c r="F456" s="106">
        <f>'вед прил 7'!I311</f>
        <v>0</v>
      </c>
      <c r="G456" s="106">
        <f>'вед прил 7'!J311</f>
        <v>0</v>
      </c>
    </row>
    <row r="457" spans="1:7" outlineLevel="1">
      <c r="A457" s="16"/>
      <c r="B457" s="68" t="s">
        <v>192</v>
      </c>
      <c r="C457" s="113" t="s">
        <v>454</v>
      </c>
      <c r="D457" s="29">
        <v>800</v>
      </c>
      <c r="E457" s="106">
        <f>'вед прил 7'!H312</f>
        <v>0</v>
      </c>
      <c r="F457" s="106">
        <f>'вед прил 7'!I312</f>
        <v>0</v>
      </c>
      <c r="G457" s="106">
        <f>'вед прил 7'!J312</f>
        <v>0</v>
      </c>
    </row>
    <row r="458" spans="1:7" outlineLevel="1">
      <c r="A458" s="16"/>
      <c r="B458" s="28" t="s">
        <v>455</v>
      </c>
      <c r="C458" s="113" t="s">
        <v>456</v>
      </c>
      <c r="D458" s="29"/>
      <c r="E458" s="106">
        <f>E459</f>
        <v>0</v>
      </c>
      <c r="F458" s="106">
        <f>F459</f>
        <v>0</v>
      </c>
      <c r="G458" s="106">
        <f>G459</f>
        <v>0</v>
      </c>
    </row>
    <row r="459" spans="1:7" ht="31.5" outlineLevel="1">
      <c r="A459" s="16"/>
      <c r="B459" s="28" t="s">
        <v>102</v>
      </c>
      <c r="C459" s="113" t="s">
        <v>456</v>
      </c>
      <c r="D459" s="29">
        <v>200</v>
      </c>
      <c r="E459" s="106">
        <f>'вед прил 7'!H314</f>
        <v>0</v>
      </c>
      <c r="F459" s="106">
        <f>'вед прил 7'!I314</f>
        <v>0</v>
      </c>
      <c r="G459" s="106">
        <f>'вед прил 7'!J314</f>
        <v>0</v>
      </c>
    </row>
    <row r="460" spans="1:7" ht="55.9" customHeight="1" collapsed="1">
      <c r="A460" s="16"/>
      <c r="B460" s="28" t="s">
        <v>457</v>
      </c>
      <c r="C460" s="113" t="s">
        <v>458</v>
      </c>
      <c r="D460" s="29"/>
      <c r="E460" s="106">
        <f>E461</f>
        <v>5000</v>
      </c>
      <c r="F460" s="106">
        <f>F461</f>
        <v>5000</v>
      </c>
      <c r="G460" s="106">
        <f>G461+G466</f>
        <v>5000</v>
      </c>
    </row>
    <row r="461" spans="1:7" ht="35.450000000000003" customHeight="1">
      <c r="A461" s="16"/>
      <c r="B461" s="28" t="s">
        <v>131</v>
      </c>
      <c r="C461" s="113" t="s">
        <v>458</v>
      </c>
      <c r="D461" s="29">
        <v>400</v>
      </c>
      <c r="E461" s="106">
        <f>'вед прил 7'!H316</f>
        <v>5000</v>
      </c>
      <c r="F461" s="106">
        <f>'вед прил 7'!I316</f>
        <v>5000</v>
      </c>
      <c r="G461" s="106">
        <f>'вед прил 7'!J316</f>
        <v>5000</v>
      </c>
    </row>
    <row r="462" spans="1:7" ht="63" outlineLevel="1">
      <c r="A462" s="16"/>
      <c r="B462" s="28" t="s">
        <v>459</v>
      </c>
      <c r="C462" s="113" t="s">
        <v>460</v>
      </c>
      <c r="D462" s="29"/>
      <c r="E462" s="106">
        <f>E463</f>
        <v>0</v>
      </c>
      <c r="F462" s="106">
        <f>F463</f>
        <v>0</v>
      </c>
      <c r="G462" s="106">
        <f>G463</f>
        <v>0</v>
      </c>
    </row>
    <row r="463" spans="1:7" outlineLevel="1">
      <c r="A463" s="16"/>
      <c r="B463" s="28" t="s">
        <v>192</v>
      </c>
      <c r="C463" s="113" t="s">
        <v>460</v>
      </c>
      <c r="D463" s="29">
        <v>800</v>
      </c>
      <c r="E463" s="106">
        <f>'вед прил 7'!H318</f>
        <v>0</v>
      </c>
      <c r="F463" s="106">
        <v>0</v>
      </c>
      <c r="G463" s="106">
        <v>0</v>
      </c>
    </row>
    <row r="464" spans="1:7" ht="47.25" outlineLevel="1">
      <c r="A464" s="16"/>
      <c r="B464" s="28" t="s">
        <v>461</v>
      </c>
      <c r="C464" s="113" t="s">
        <v>462</v>
      </c>
      <c r="D464" s="29"/>
      <c r="E464" s="106">
        <f>E465</f>
        <v>0</v>
      </c>
      <c r="F464" s="106">
        <f>F465</f>
        <v>0</v>
      </c>
      <c r="G464" s="106">
        <f>G465</f>
        <v>0</v>
      </c>
    </row>
    <row r="465" spans="1:7" ht="31.5" outlineLevel="1">
      <c r="A465" s="16"/>
      <c r="B465" s="28" t="s">
        <v>131</v>
      </c>
      <c r="C465" s="113" t="s">
        <v>462</v>
      </c>
      <c r="D465" s="29">
        <v>400</v>
      </c>
      <c r="E465" s="106">
        <f>'вед прил 7'!H320</f>
        <v>0</v>
      </c>
      <c r="F465" s="106">
        <v>0</v>
      </c>
      <c r="G465" s="106">
        <v>0</v>
      </c>
    </row>
    <row r="466" spans="1:7" ht="47.25" outlineLevel="1">
      <c r="A466" s="16"/>
      <c r="B466" s="28" t="s">
        <v>461</v>
      </c>
      <c r="C466" s="31" t="s">
        <v>463</v>
      </c>
      <c r="D466" s="32"/>
      <c r="E466" s="106">
        <f>E467</f>
        <v>0</v>
      </c>
      <c r="F466" s="106">
        <f>F467</f>
        <v>0</v>
      </c>
      <c r="G466" s="106">
        <f>G467</f>
        <v>0</v>
      </c>
    </row>
    <row r="467" spans="1:7" ht="31.5" outlineLevel="1">
      <c r="A467" s="16"/>
      <c r="B467" s="28" t="s">
        <v>131</v>
      </c>
      <c r="C467" s="31" t="s">
        <v>463</v>
      </c>
      <c r="D467" s="32">
        <v>400</v>
      </c>
      <c r="E467" s="106">
        <f>'вед прил 7'!H322</f>
        <v>0</v>
      </c>
      <c r="F467" s="106">
        <f>'вед прил 7'!I322</f>
        <v>0</v>
      </c>
      <c r="G467" s="106">
        <f>'вед прил 7'!J322</f>
        <v>0</v>
      </c>
    </row>
    <row r="468" spans="1:7" ht="36.6" customHeight="1" collapsed="1">
      <c r="A468" s="102">
        <v>9</v>
      </c>
      <c r="B468" s="35" t="s">
        <v>464</v>
      </c>
      <c r="C468" s="114" t="s">
        <v>465</v>
      </c>
      <c r="D468" s="22"/>
      <c r="E468" s="104">
        <f>E469+E473</f>
        <v>2118</v>
      </c>
      <c r="F468" s="104">
        <f>F469+F473</f>
        <v>2210</v>
      </c>
      <c r="G468" s="104">
        <f>G469+G473</f>
        <v>2304</v>
      </c>
    </row>
    <row r="469" spans="1:7" ht="31.5">
      <c r="A469" s="16"/>
      <c r="B469" s="28" t="s">
        <v>466</v>
      </c>
      <c r="C469" s="113" t="s">
        <v>467</v>
      </c>
      <c r="D469" s="29"/>
      <c r="E469" s="106">
        <f>E470</f>
        <v>820</v>
      </c>
      <c r="F469" s="106">
        <f t="shared" ref="F469:G471" si="73">F470</f>
        <v>860</v>
      </c>
      <c r="G469" s="106">
        <f t="shared" si="73"/>
        <v>900</v>
      </c>
    </row>
    <row r="470" spans="1:7" ht="31.5">
      <c r="A470" s="16"/>
      <c r="B470" s="28" t="s">
        <v>468</v>
      </c>
      <c r="C470" s="113" t="s">
        <v>469</v>
      </c>
      <c r="D470" s="29"/>
      <c r="E470" s="106">
        <f>E471</f>
        <v>820</v>
      </c>
      <c r="F470" s="106">
        <f t="shared" si="73"/>
        <v>860</v>
      </c>
      <c r="G470" s="106">
        <f t="shared" si="73"/>
        <v>900</v>
      </c>
    </row>
    <row r="471" spans="1:7" ht="31.5">
      <c r="A471" s="16"/>
      <c r="B471" s="28" t="s">
        <v>470</v>
      </c>
      <c r="C471" s="113" t="s">
        <v>471</v>
      </c>
      <c r="D471" s="29"/>
      <c r="E471" s="106">
        <f>E472</f>
        <v>820</v>
      </c>
      <c r="F471" s="106">
        <f t="shared" si="73"/>
        <v>860</v>
      </c>
      <c r="G471" s="106">
        <f t="shared" si="73"/>
        <v>900</v>
      </c>
    </row>
    <row r="472" spans="1:7" ht="39" customHeight="1">
      <c r="A472" s="16"/>
      <c r="B472" s="28" t="s">
        <v>102</v>
      </c>
      <c r="C472" s="113" t="s">
        <v>471</v>
      </c>
      <c r="D472" s="29">
        <v>200</v>
      </c>
      <c r="E472" s="106">
        <f>'вед прил 7'!H270</f>
        <v>820</v>
      </c>
      <c r="F472" s="106">
        <f>'вед прил 7'!I270</f>
        <v>860</v>
      </c>
      <c r="G472" s="106">
        <f>'вед прил 7'!J270</f>
        <v>900</v>
      </c>
    </row>
    <row r="473" spans="1:7" ht="39" customHeight="1">
      <c r="A473" s="16"/>
      <c r="B473" s="28" t="s">
        <v>472</v>
      </c>
      <c r="C473" s="113" t="s">
        <v>473</v>
      </c>
      <c r="D473" s="29"/>
      <c r="E473" s="106">
        <f t="shared" ref="E473:G473" si="74">E474</f>
        <v>1298</v>
      </c>
      <c r="F473" s="106">
        <f t="shared" si="74"/>
        <v>1350</v>
      </c>
      <c r="G473" s="106">
        <f t="shared" si="74"/>
        <v>1404</v>
      </c>
    </row>
    <row r="474" spans="1:7" ht="55.9" customHeight="1">
      <c r="A474" s="16"/>
      <c r="B474" s="68" t="s">
        <v>474</v>
      </c>
      <c r="C474" s="113" t="s">
        <v>475</v>
      </c>
      <c r="D474" s="29"/>
      <c r="E474" s="106">
        <f>E475+E478</f>
        <v>1298</v>
      </c>
      <c r="F474" s="106">
        <f t="shared" ref="F474:G474" si="75">F475+F478</f>
        <v>1350</v>
      </c>
      <c r="G474" s="106">
        <f t="shared" si="75"/>
        <v>1404</v>
      </c>
    </row>
    <row r="475" spans="1:7" ht="31.5">
      <c r="A475" s="16"/>
      <c r="B475" s="28" t="s">
        <v>476</v>
      </c>
      <c r="C475" s="113" t="s">
        <v>477</v>
      </c>
      <c r="D475" s="29"/>
      <c r="E475" s="106">
        <f>E476+E477</f>
        <v>1298</v>
      </c>
      <c r="F475" s="106">
        <f>F476+F477</f>
        <v>1350</v>
      </c>
      <c r="G475" s="106">
        <f>G476+G477</f>
        <v>1404</v>
      </c>
    </row>
    <row r="476" spans="1:7" ht="63" outlineLevel="1">
      <c r="A476" s="16"/>
      <c r="B476" s="28" t="s">
        <v>114</v>
      </c>
      <c r="C476" s="113" t="s">
        <v>477</v>
      </c>
      <c r="D476" s="29">
        <v>100</v>
      </c>
      <c r="E476" s="106">
        <f>'вед прил 7'!H274</f>
        <v>0</v>
      </c>
      <c r="F476" s="106">
        <f>'вед прил 7'!I274</f>
        <v>0</v>
      </c>
      <c r="G476" s="106">
        <f>'вед прил 7'!J274</f>
        <v>0</v>
      </c>
    </row>
    <row r="477" spans="1:7" ht="43.15" customHeight="1" collapsed="1">
      <c r="A477" s="16"/>
      <c r="B477" s="28" t="s">
        <v>102</v>
      </c>
      <c r="C477" s="113" t="s">
        <v>477</v>
      </c>
      <c r="D477" s="29">
        <v>200</v>
      </c>
      <c r="E477" s="106">
        <f>'вед прил 7'!H275</f>
        <v>1298</v>
      </c>
      <c r="F477" s="106">
        <f>'вед прил 7'!I275</f>
        <v>1350</v>
      </c>
      <c r="G477" s="106">
        <f>'вед прил 7'!J275</f>
        <v>1404</v>
      </c>
    </row>
    <row r="478" spans="1:7" ht="27.6" customHeight="1" outlineLevel="1">
      <c r="A478" s="16"/>
      <c r="B478" s="28" t="s">
        <v>94</v>
      </c>
      <c r="C478" s="113" t="s">
        <v>478</v>
      </c>
      <c r="D478" s="29"/>
      <c r="E478" s="106">
        <f>E479+E480</f>
        <v>0</v>
      </c>
      <c r="F478" s="106">
        <f t="shared" ref="F478:G478" si="76">F479+F480</f>
        <v>0</v>
      </c>
      <c r="G478" s="106">
        <f t="shared" si="76"/>
        <v>0</v>
      </c>
    </row>
    <row r="479" spans="1:7" ht="54.6" customHeight="1" outlineLevel="1">
      <c r="A479" s="16"/>
      <c r="B479" s="28" t="s">
        <v>114</v>
      </c>
      <c r="C479" s="113" t="s">
        <v>478</v>
      </c>
      <c r="D479" s="29">
        <v>100</v>
      </c>
      <c r="E479" s="106">
        <f>'вед прил 7'!H277</f>
        <v>0</v>
      </c>
      <c r="F479" s="106">
        <f>'вед прил 7'!I277</f>
        <v>0</v>
      </c>
      <c r="G479" s="106">
        <f>'вед прил 7'!J277</f>
        <v>0</v>
      </c>
    </row>
    <row r="480" spans="1:7" ht="34.15" customHeight="1" outlineLevel="1">
      <c r="A480" s="16"/>
      <c r="B480" s="28" t="s">
        <v>102</v>
      </c>
      <c r="C480" s="113" t="s">
        <v>478</v>
      </c>
      <c r="D480" s="29">
        <v>200</v>
      </c>
      <c r="E480" s="106">
        <f>'вед прил 7'!H278</f>
        <v>0</v>
      </c>
      <c r="F480" s="106">
        <f>'вед прил 7'!I278</f>
        <v>0</v>
      </c>
      <c r="G480" s="106">
        <f>'вед прил 7'!J278</f>
        <v>0</v>
      </c>
    </row>
    <row r="481" spans="1:7" ht="27.6" customHeight="1" collapsed="1">
      <c r="A481" s="102">
        <v>10</v>
      </c>
      <c r="B481" s="35" t="s">
        <v>479</v>
      </c>
      <c r="C481" s="114" t="s">
        <v>480</v>
      </c>
      <c r="D481" s="22"/>
      <c r="E481" s="104">
        <f>E482</f>
        <v>27857.599999999999</v>
      </c>
      <c r="F481" s="104">
        <f>F482</f>
        <v>27155.4</v>
      </c>
      <c r="G481" s="104">
        <f>G482</f>
        <v>27108.2</v>
      </c>
    </row>
    <row r="482" spans="1:7" ht="31.5">
      <c r="A482" s="16"/>
      <c r="B482" s="28" t="s">
        <v>481</v>
      </c>
      <c r="C482" s="113" t="s">
        <v>482</v>
      </c>
      <c r="D482" s="29"/>
      <c r="E482" s="106">
        <f>E483+E490</f>
        <v>27857.599999999999</v>
      </c>
      <c r="F482" s="106">
        <f>F483+F490</f>
        <v>27155.4</v>
      </c>
      <c r="G482" s="106">
        <f>G483+G490</f>
        <v>27108.2</v>
      </c>
    </row>
    <row r="483" spans="1:7" ht="30" customHeight="1">
      <c r="A483" s="16"/>
      <c r="B483" s="68" t="s">
        <v>483</v>
      </c>
      <c r="C483" s="105" t="s">
        <v>484</v>
      </c>
      <c r="D483" s="29"/>
      <c r="E483" s="106">
        <f>E484+E487</f>
        <v>891</v>
      </c>
      <c r="F483" s="106">
        <f>F484+F487</f>
        <v>700</v>
      </c>
      <c r="G483" s="106">
        <f>G484+G487</f>
        <v>700</v>
      </c>
    </row>
    <row r="484" spans="1:7">
      <c r="A484" s="16"/>
      <c r="B484" s="28" t="s">
        <v>485</v>
      </c>
      <c r="C484" s="105" t="s">
        <v>486</v>
      </c>
      <c r="D484" s="29"/>
      <c r="E484" s="106">
        <f>E486+E485</f>
        <v>891</v>
      </c>
      <c r="F484" s="106">
        <f>F486+F485</f>
        <v>700</v>
      </c>
      <c r="G484" s="106">
        <f>G486+G485</f>
        <v>700</v>
      </c>
    </row>
    <row r="485" spans="1:7" ht="63" outlineLevel="1">
      <c r="A485" s="16"/>
      <c r="B485" s="28" t="s">
        <v>114</v>
      </c>
      <c r="C485" s="105" t="s">
        <v>486</v>
      </c>
      <c r="D485" s="29">
        <v>100</v>
      </c>
      <c r="E485" s="106">
        <f>'вед прил 7'!H1163</f>
        <v>0</v>
      </c>
      <c r="F485" s="106">
        <f>'вед прил 7'!I1163</f>
        <v>0</v>
      </c>
      <c r="G485" s="106">
        <f>'вед прил 7'!J1163</f>
        <v>0</v>
      </c>
    </row>
    <row r="486" spans="1:7" ht="31.5" collapsed="1">
      <c r="A486" s="16"/>
      <c r="B486" s="28" t="s">
        <v>102</v>
      </c>
      <c r="C486" s="105" t="s">
        <v>486</v>
      </c>
      <c r="D486" s="29">
        <v>200</v>
      </c>
      <c r="E486" s="106">
        <f>'вед прил 7'!H1164</f>
        <v>891</v>
      </c>
      <c r="F486" s="106">
        <f>'вед прил 7'!I1164</f>
        <v>700</v>
      </c>
      <c r="G486" s="106">
        <f>'вед прил 7'!J1164</f>
        <v>700</v>
      </c>
    </row>
    <row r="487" spans="1:7" outlineLevel="1">
      <c r="A487" s="16"/>
      <c r="B487" s="28" t="s">
        <v>304</v>
      </c>
      <c r="C487" s="105" t="s">
        <v>487</v>
      </c>
      <c r="D487" s="29"/>
      <c r="E487" s="106">
        <f>E489+E488</f>
        <v>0</v>
      </c>
      <c r="F487" s="106">
        <f>F489+F488</f>
        <v>0</v>
      </c>
      <c r="G487" s="106">
        <f>G489+G488</f>
        <v>0</v>
      </c>
    </row>
    <row r="488" spans="1:7" ht="63" outlineLevel="1">
      <c r="A488" s="16"/>
      <c r="B488" s="28" t="s">
        <v>114</v>
      </c>
      <c r="C488" s="105" t="s">
        <v>487</v>
      </c>
      <c r="D488" s="29">
        <v>100</v>
      </c>
      <c r="E488" s="106">
        <f>'вед прил 7'!H1166</f>
        <v>0</v>
      </c>
      <c r="F488" s="106">
        <f>'вед прил 7'!I1166</f>
        <v>0</v>
      </c>
      <c r="G488" s="106">
        <f>'вед прил 7'!J1166</f>
        <v>0</v>
      </c>
    </row>
    <row r="489" spans="1:7" ht="31.5" outlineLevel="1">
      <c r="A489" s="16"/>
      <c r="B489" s="28" t="s">
        <v>102</v>
      </c>
      <c r="C489" s="105" t="s">
        <v>487</v>
      </c>
      <c r="D489" s="29">
        <v>200</v>
      </c>
      <c r="E489" s="106">
        <f>'вед прил 7'!H1167</f>
        <v>0</v>
      </c>
      <c r="F489" s="106">
        <f>'вед прил 7'!I1167</f>
        <v>0</v>
      </c>
      <c r="G489" s="106">
        <f>'вед прил 7'!J1167</f>
        <v>0</v>
      </c>
    </row>
    <row r="490" spans="1:7" ht="31.5" collapsed="1">
      <c r="A490" s="16"/>
      <c r="B490" s="68" t="s">
        <v>488</v>
      </c>
      <c r="C490" s="105" t="s">
        <v>489</v>
      </c>
      <c r="D490" s="29"/>
      <c r="E490" s="106">
        <f>E491+E495</f>
        <v>26966.6</v>
      </c>
      <c r="F490" s="106">
        <f t="shared" ref="F490:G490" si="77">F491+F495</f>
        <v>26455.4</v>
      </c>
      <c r="G490" s="106">
        <f t="shared" si="77"/>
        <v>26408.2</v>
      </c>
    </row>
    <row r="491" spans="1:7">
      <c r="A491" s="16"/>
      <c r="B491" s="28" t="s">
        <v>201</v>
      </c>
      <c r="C491" s="105" t="s">
        <v>490</v>
      </c>
      <c r="D491" s="29"/>
      <c r="E491" s="106">
        <f>E492+E494+E493</f>
        <v>4451.1000000000004</v>
      </c>
      <c r="F491" s="106">
        <f>F492+F494+F493</f>
        <v>3934.5</v>
      </c>
      <c r="G491" s="106">
        <f>G492+G494+G493</f>
        <v>3934.5</v>
      </c>
    </row>
    <row r="492" spans="1:7" ht="63">
      <c r="A492" s="16"/>
      <c r="B492" s="28" t="s">
        <v>114</v>
      </c>
      <c r="C492" s="105" t="s">
        <v>490</v>
      </c>
      <c r="D492" s="29">
        <v>100</v>
      </c>
      <c r="E492" s="106">
        <f>'вед прил 7'!H1178</f>
        <v>4156.1000000000004</v>
      </c>
      <c r="F492" s="106">
        <f>'вед прил 7'!I1178</f>
        <v>3744.5</v>
      </c>
      <c r="G492" s="106">
        <f>'вед прил 7'!J1178</f>
        <v>3744.5</v>
      </c>
    </row>
    <row r="493" spans="1:7" ht="31.5">
      <c r="A493" s="16"/>
      <c r="B493" s="28" t="s">
        <v>102</v>
      </c>
      <c r="C493" s="105" t="s">
        <v>490</v>
      </c>
      <c r="D493" s="29">
        <v>200</v>
      </c>
      <c r="E493" s="106">
        <f>'вед прил 7'!H1179</f>
        <v>295</v>
      </c>
      <c r="F493" s="106">
        <f>'вед прил 7'!I1179</f>
        <v>190</v>
      </c>
      <c r="G493" s="106">
        <f>'вед прил 7'!J1179</f>
        <v>190</v>
      </c>
    </row>
    <row r="494" spans="1:7" outlineLevel="1">
      <c r="A494" s="16"/>
      <c r="B494" s="28" t="s">
        <v>192</v>
      </c>
      <c r="C494" s="105" t="s">
        <v>490</v>
      </c>
      <c r="D494" s="29">
        <v>800</v>
      </c>
      <c r="E494" s="106">
        <f>'вед прил 7'!H1180</f>
        <v>0</v>
      </c>
      <c r="F494" s="106">
        <f>'вед прил 7'!I1180</f>
        <v>0</v>
      </c>
      <c r="G494" s="106">
        <f>'вед прил 7'!J1180</f>
        <v>0</v>
      </c>
    </row>
    <row r="495" spans="1:7" ht="31.5" collapsed="1">
      <c r="A495" s="16"/>
      <c r="B495" s="28" t="s">
        <v>188</v>
      </c>
      <c r="C495" s="105" t="s">
        <v>491</v>
      </c>
      <c r="D495" s="29"/>
      <c r="E495" s="106">
        <f>E496+E497+E498</f>
        <v>22515.5</v>
      </c>
      <c r="F495" s="106">
        <f>F496+F497+F498</f>
        <v>22520.9</v>
      </c>
      <c r="G495" s="106">
        <f>G496+G497+G498</f>
        <v>22473.7</v>
      </c>
    </row>
    <row r="496" spans="1:7" ht="63">
      <c r="A496" s="16"/>
      <c r="B496" s="28" t="s">
        <v>114</v>
      </c>
      <c r="C496" s="105" t="s">
        <v>491</v>
      </c>
      <c r="D496" s="29">
        <v>100</v>
      </c>
      <c r="E496" s="106">
        <f>'вед прил 7'!H1170</f>
        <v>19788.5</v>
      </c>
      <c r="F496" s="106">
        <f>'вед прил 7'!I1170</f>
        <v>19788.5</v>
      </c>
      <c r="G496" s="106">
        <f>'вед прил 7'!J1170</f>
        <v>19788.5</v>
      </c>
    </row>
    <row r="497" spans="1:7" ht="31.5">
      <c r="A497" s="16"/>
      <c r="B497" s="28" t="s">
        <v>102</v>
      </c>
      <c r="C497" s="105" t="s">
        <v>491</v>
      </c>
      <c r="D497" s="29">
        <v>200</v>
      </c>
      <c r="E497" s="106">
        <f>'вед прил 7'!H1171</f>
        <v>2628</v>
      </c>
      <c r="F497" s="106">
        <f>'вед прил 7'!I1171</f>
        <v>2633.4</v>
      </c>
      <c r="G497" s="106">
        <f>'вед прил 7'!J1171</f>
        <v>2586.1999999999998</v>
      </c>
    </row>
    <row r="498" spans="1:7">
      <c r="A498" s="16"/>
      <c r="B498" s="28" t="s">
        <v>192</v>
      </c>
      <c r="C498" s="105" t="s">
        <v>491</v>
      </c>
      <c r="D498" s="29">
        <v>800</v>
      </c>
      <c r="E498" s="106">
        <f>'вед прил 7'!H1172</f>
        <v>99</v>
      </c>
      <c r="F498" s="106">
        <f>'вед прил 7'!I1172</f>
        <v>99</v>
      </c>
      <c r="G498" s="106">
        <f>'вед прил 7'!J1172</f>
        <v>99</v>
      </c>
    </row>
    <row r="499" spans="1:7" ht="31.5">
      <c r="A499" s="102">
        <v>11</v>
      </c>
      <c r="B499" s="35" t="s">
        <v>492</v>
      </c>
      <c r="C499" s="114" t="s">
        <v>493</v>
      </c>
      <c r="D499" s="22"/>
      <c r="E499" s="104">
        <f>E500+E507+E516+E512+E520</f>
        <v>11715.4</v>
      </c>
      <c r="F499" s="104">
        <f t="shared" ref="F499:G499" si="78">F500+F507+F516+F512+F520</f>
        <v>12315.4</v>
      </c>
      <c r="G499" s="104">
        <f t="shared" si="78"/>
        <v>12315.4</v>
      </c>
    </row>
    <row r="500" spans="1:7" ht="31.5">
      <c r="A500" s="16"/>
      <c r="B500" s="28" t="s">
        <v>494</v>
      </c>
      <c r="C500" s="113" t="s">
        <v>495</v>
      </c>
      <c r="D500" s="29"/>
      <c r="E500" s="106">
        <f>E501</f>
        <v>11265.4</v>
      </c>
      <c r="F500" s="106">
        <f t="shared" ref="F500:G500" si="79">F501</f>
        <v>11865.4</v>
      </c>
      <c r="G500" s="106">
        <f t="shared" si="79"/>
        <v>11865.4</v>
      </c>
    </row>
    <row r="501" spans="1:7" ht="47.25">
      <c r="A501" s="16"/>
      <c r="B501" s="28" t="s">
        <v>496</v>
      </c>
      <c r="C501" s="113" t="s">
        <v>497</v>
      </c>
      <c r="D501" s="29"/>
      <c r="E501" s="106">
        <f>E502+E505</f>
        <v>11265.4</v>
      </c>
      <c r="F501" s="106">
        <f t="shared" ref="F501:G501" si="80">F502+F505</f>
        <v>11865.4</v>
      </c>
      <c r="G501" s="106">
        <f t="shared" si="80"/>
        <v>11865.4</v>
      </c>
    </row>
    <row r="502" spans="1:7" ht="63">
      <c r="A502" s="16"/>
      <c r="B502" s="28" t="s">
        <v>498</v>
      </c>
      <c r="C502" s="113" t="s">
        <v>499</v>
      </c>
      <c r="D502" s="29"/>
      <c r="E502" s="106">
        <f>E503+E504</f>
        <v>515.4</v>
      </c>
      <c r="F502" s="106">
        <f>F503+F504</f>
        <v>400</v>
      </c>
      <c r="G502" s="106">
        <f>G503+G504</f>
        <v>400</v>
      </c>
    </row>
    <row r="503" spans="1:7" ht="31.5">
      <c r="A503" s="16"/>
      <c r="B503" s="28" t="s">
        <v>102</v>
      </c>
      <c r="C503" s="31" t="s">
        <v>499</v>
      </c>
      <c r="D503" s="32">
        <v>200</v>
      </c>
      <c r="E503" s="106">
        <f>'вед прил 7'!H112</f>
        <v>215.4</v>
      </c>
      <c r="F503" s="106">
        <f>'вед прил 7'!I112</f>
        <v>100</v>
      </c>
      <c r="G503" s="106">
        <f>'вед прил 7'!J112</f>
        <v>100</v>
      </c>
    </row>
    <row r="504" spans="1:7">
      <c r="A504" s="16"/>
      <c r="B504" s="28" t="s">
        <v>111</v>
      </c>
      <c r="C504" s="31" t="s">
        <v>499</v>
      </c>
      <c r="D504" s="32">
        <v>300</v>
      </c>
      <c r="E504" s="106">
        <f>'вед прил 7'!H113</f>
        <v>300</v>
      </c>
      <c r="F504" s="106">
        <f>'вед прил 7'!I113</f>
        <v>300</v>
      </c>
      <c r="G504" s="106">
        <f>'вед прил 7'!J113</f>
        <v>300</v>
      </c>
    </row>
    <row r="505" spans="1:7" ht="31.5">
      <c r="A505" s="16"/>
      <c r="B505" s="28" t="s">
        <v>500</v>
      </c>
      <c r="C505" s="31" t="s">
        <v>501</v>
      </c>
      <c r="D505" s="32"/>
      <c r="E505" s="106">
        <f>E506</f>
        <v>10750</v>
      </c>
      <c r="F505" s="106">
        <f>F506</f>
        <v>11465.4</v>
      </c>
      <c r="G505" s="106">
        <f>G506</f>
        <v>11465.4</v>
      </c>
    </row>
    <row r="506" spans="1:7" ht="31.5">
      <c r="A506" s="16"/>
      <c r="B506" s="28" t="s">
        <v>89</v>
      </c>
      <c r="C506" s="31" t="s">
        <v>501</v>
      </c>
      <c r="D506" s="32">
        <v>600</v>
      </c>
      <c r="E506" s="106">
        <f>'вед прил 7'!H115</f>
        <v>10750</v>
      </c>
      <c r="F506" s="106">
        <f>'вед прил 7'!I115</f>
        <v>11465.4</v>
      </c>
      <c r="G506" s="106">
        <f>'вед прил 7'!J115</f>
        <v>11465.4</v>
      </c>
    </row>
    <row r="507" spans="1:7" ht="31.5">
      <c r="A507" s="16"/>
      <c r="B507" s="28" t="s">
        <v>502</v>
      </c>
      <c r="C507" s="113" t="s">
        <v>503</v>
      </c>
      <c r="D507" s="29"/>
      <c r="E507" s="106">
        <f t="shared" ref="E507:G508" si="81">E508</f>
        <v>150</v>
      </c>
      <c r="F507" s="106">
        <f t="shared" si="81"/>
        <v>150</v>
      </c>
      <c r="G507" s="106">
        <f t="shared" si="81"/>
        <v>150</v>
      </c>
    </row>
    <row r="508" spans="1:7" ht="47.25">
      <c r="A508" s="16"/>
      <c r="B508" s="28" t="s">
        <v>504</v>
      </c>
      <c r="C508" s="113" t="s">
        <v>505</v>
      </c>
      <c r="D508" s="29"/>
      <c r="E508" s="106">
        <f t="shared" si="81"/>
        <v>150</v>
      </c>
      <c r="F508" s="106">
        <f t="shared" si="81"/>
        <v>150</v>
      </c>
      <c r="G508" s="106">
        <f t="shared" si="81"/>
        <v>150</v>
      </c>
    </row>
    <row r="509" spans="1:7" ht="47.25">
      <c r="A509" s="16"/>
      <c r="B509" s="28" t="s">
        <v>506</v>
      </c>
      <c r="C509" s="113" t="s">
        <v>507</v>
      </c>
      <c r="D509" s="29"/>
      <c r="E509" s="106">
        <f>E510+E511</f>
        <v>150</v>
      </c>
      <c r="F509" s="106">
        <f>F510+F511</f>
        <v>150</v>
      </c>
      <c r="G509" s="106">
        <f>G510+G511</f>
        <v>150</v>
      </c>
    </row>
    <row r="510" spans="1:7" ht="31.5">
      <c r="A510" s="16"/>
      <c r="B510" s="28" t="s">
        <v>102</v>
      </c>
      <c r="C510" s="113" t="s">
        <v>507</v>
      </c>
      <c r="D510" s="29">
        <v>200</v>
      </c>
      <c r="E510" s="106">
        <f>'вед прил 7'!H119</f>
        <v>50</v>
      </c>
      <c r="F510" s="106">
        <f>'вед прил 7'!I119</f>
        <v>50</v>
      </c>
      <c r="G510" s="106">
        <f>'вед прил 7'!J119</f>
        <v>50</v>
      </c>
    </row>
    <row r="511" spans="1:7">
      <c r="A511" s="16"/>
      <c r="B511" s="28" t="s">
        <v>111</v>
      </c>
      <c r="C511" s="113" t="s">
        <v>507</v>
      </c>
      <c r="D511" s="29">
        <v>300</v>
      </c>
      <c r="E511" s="106">
        <f>'вед прил 7'!H120</f>
        <v>100</v>
      </c>
      <c r="F511" s="106">
        <f>'вед прил 7'!I120</f>
        <v>100</v>
      </c>
      <c r="G511" s="106">
        <f>'вед прил 7'!J120</f>
        <v>100</v>
      </c>
    </row>
    <row r="512" spans="1:7" outlineLevel="1">
      <c r="A512" s="16"/>
      <c r="B512" s="28" t="s">
        <v>508</v>
      </c>
      <c r="C512" s="113" t="s">
        <v>509</v>
      </c>
      <c r="D512" s="29"/>
      <c r="E512" s="106">
        <f>E513</f>
        <v>0</v>
      </c>
      <c r="F512" s="106">
        <f t="shared" ref="F512:G514" si="82">F513</f>
        <v>0</v>
      </c>
      <c r="G512" s="106">
        <f t="shared" si="82"/>
        <v>0</v>
      </c>
    </row>
    <row r="513" spans="1:7" ht="31.5" outlineLevel="1">
      <c r="A513" s="16"/>
      <c r="B513" s="28" t="s">
        <v>510</v>
      </c>
      <c r="C513" s="113" t="s">
        <v>511</v>
      </c>
      <c r="D513" s="29"/>
      <c r="E513" s="106">
        <f>E514</f>
        <v>0</v>
      </c>
      <c r="F513" s="106">
        <f t="shared" si="82"/>
        <v>0</v>
      </c>
      <c r="G513" s="106">
        <f t="shared" si="82"/>
        <v>0</v>
      </c>
    </row>
    <row r="514" spans="1:7" ht="31.5" outlineLevel="1">
      <c r="A514" s="16"/>
      <c r="B514" s="28" t="s">
        <v>512</v>
      </c>
      <c r="C514" s="113" t="s">
        <v>513</v>
      </c>
      <c r="D514" s="29"/>
      <c r="E514" s="106">
        <f>E515</f>
        <v>0</v>
      </c>
      <c r="F514" s="106">
        <f t="shared" si="82"/>
        <v>0</v>
      </c>
      <c r="G514" s="106">
        <f t="shared" si="82"/>
        <v>0</v>
      </c>
    </row>
    <row r="515" spans="1:7" outlineLevel="1">
      <c r="A515" s="16"/>
      <c r="B515" s="28" t="s">
        <v>514</v>
      </c>
      <c r="C515" s="113" t="s">
        <v>513</v>
      </c>
      <c r="D515" s="29">
        <v>500</v>
      </c>
      <c r="E515" s="106">
        <f>'вед прил 7'!H548</f>
        <v>0</v>
      </c>
      <c r="F515" s="106">
        <f>'вед прил 7'!I548</f>
        <v>0</v>
      </c>
      <c r="G515" s="106">
        <f>'вед прил 7'!J548</f>
        <v>0</v>
      </c>
    </row>
    <row r="516" spans="1:7" ht="31.5" collapsed="1">
      <c r="A516" s="16"/>
      <c r="B516" s="28" t="s">
        <v>515</v>
      </c>
      <c r="C516" s="113" t="s">
        <v>516</v>
      </c>
      <c r="D516" s="29"/>
      <c r="E516" s="106">
        <f>E517</f>
        <v>100</v>
      </c>
      <c r="F516" s="106">
        <f t="shared" ref="F516:G522" si="83">F517</f>
        <v>100</v>
      </c>
      <c r="G516" s="106">
        <f t="shared" si="83"/>
        <v>100</v>
      </c>
    </row>
    <row r="517" spans="1:7" ht="47.25">
      <c r="A517" s="16"/>
      <c r="B517" s="28" t="s">
        <v>517</v>
      </c>
      <c r="C517" s="113" t="s">
        <v>518</v>
      </c>
      <c r="D517" s="29"/>
      <c r="E517" s="106">
        <f>E518</f>
        <v>100</v>
      </c>
      <c r="F517" s="106">
        <f t="shared" si="83"/>
        <v>100</v>
      </c>
      <c r="G517" s="106">
        <f t="shared" si="83"/>
        <v>100</v>
      </c>
    </row>
    <row r="518" spans="1:7" ht="31.5">
      <c r="A518" s="16"/>
      <c r="B518" s="28" t="s">
        <v>519</v>
      </c>
      <c r="C518" s="113" t="s">
        <v>520</v>
      </c>
      <c r="D518" s="29"/>
      <c r="E518" s="106">
        <f>E519</f>
        <v>100</v>
      </c>
      <c r="F518" s="106">
        <f t="shared" si="83"/>
        <v>100</v>
      </c>
      <c r="G518" s="106">
        <f t="shared" si="83"/>
        <v>100</v>
      </c>
    </row>
    <row r="519" spans="1:7" ht="31.5">
      <c r="A519" s="16"/>
      <c r="B519" s="28" t="s">
        <v>102</v>
      </c>
      <c r="C519" s="113" t="s">
        <v>520</v>
      </c>
      <c r="D519" s="29">
        <v>200</v>
      </c>
      <c r="E519" s="106">
        <f>'вед прил 7'!H875</f>
        <v>100</v>
      </c>
      <c r="F519" s="106">
        <f>'вед прил 7'!I875</f>
        <v>100</v>
      </c>
      <c r="G519" s="106">
        <f>'вед прил 7'!J875</f>
        <v>100</v>
      </c>
    </row>
    <row r="520" spans="1:7" ht="31.5">
      <c r="A520" s="16"/>
      <c r="B520" s="28" t="s">
        <v>521</v>
      </c>
      <c r="C520" s="113" t="s">
        <v>522</v>
      </c>
      <c r="D520" s="29"/>
      <c r="E520" s="106">
        <f>E521</f>
        <v>200</v>
      </c>
      <c r="F520" s="106">
        <f t="shared" si="83"/>
        <v>200</v>
      </c>
      <c r="G520" s="106">
        <f t="shared" si="83"/>
        <v>200</v>
      </c>
    </row>
    <row r="521" spans="1:7" ht="31.5">
      <c r="A521" s="16"/>
      <c r="B521" s="28" t="s">
        <v>523</v>
      </c>
      <c r="C521" s="113" t="s">
        <v>524</v>
      </c>
      <c r="D521" s="29"/>
      <c r="E521" s="106">
        <f>E522</f>
        <v>200</v>
      </c>
      <c r="F521" s="106">
        <f t="shared" si="83"/>
        <v>200</v>
      </c>
      <c r="G521" s="106">
        <f t="shared" si="83"/>
        <v>200</v>
      </c>
    </row>
    <row r="522" spans="1:7">
      <c r="A522" s="16"/>
      <c r="B522" s="28" t="s">
        <v>525</v>
      </c>
      <c r="C522" s="113" t="s">
        <v>526</v>
      </c>
      <c r="D522" s="29"/>
      <c r="E522" s="106">
        <f>E523</f>
        <v>200</v>
      </c>
      <c r="F522" s="106">
        <f t="shared" si="83"/>
        <v>200</v>
      </c>
      <c r="G522" s="106">
        <f t="shared" si="83"/>
        <v>200</v>
      </c>
    </row>
    <row r="523" spans="1:7" ht="31.5">
      <c r="A523" s="16"/>
      <c r="B523" s="28" t="s">
        <v>102</v>
      </c>
      <c r="C523" s="113" t="s">
        <v>526</v>
      </c>
      <c r="D523" s="29">
        <v>200</v>
      </c>
      <c r="E523" s="106">
        <f>'вед прил 7'!H124</f>
        <v>200</v>
      </c>
      <c r="F523" s="106">
        <f>'вед прил 7'!I124</f>
        <v>200</v>
      </c>
      <c r="G523" s="106">
        <f>'вед прил 7'!J124</f>
        <v>200</v>
      </c>
    </row>
    <row r="524" spans="1:7" ht="31.5">
      <c r="A524" s="102">
        <v>12</v>
      </c>
      <c r="B524" s="35" t="s">
        <v>527</v>
      </c>
      <c r="C524" s="114" t="s">
        <v>528</v>
      </c>
      <c r="D524" s="22"/>
      <c r="E524" s="104">
        <f>E525</f>
        <v>196795.8</v>
      </c>
      <c r="F524" s="104">
        <f t="shared" ref="F524:G524" si="84">F525</f>
        <v>68653.399999999994</v>
      </c>
      <c r="G524" s="104">
        <f t="shared" si="84"/>
        <v>0</v>
      </c>
    </row>
    <row r="525" spans="1:7" ht="31.5">
      <c r="A525" s="16"/>
      <c r="B525" s="28" t="s">
        <v>529</v>
      </c>
      <c r="C525" s="113" t="s">
        <v>530</v>
      </c>
      <c r="D525" s="29"/>
      <c r="E525" s="106">
        <f>E526+E532+E555+E544+E538+E549</f>
        <v>196795.8</v>
      </c>
      <c r="F525" s="106">
        <f>F526+F532+F555+F544+F538+F549</f>
        <v>68653.399999999994</v>
      </c>
      <c r="G525" s="106">
        <f>G526+G532+G555+G544+G538+G549</f>
        <v>0</v>
      </c>
    </row>
    <row r="526" spans="1:7" ht="31.5">
      <c r="A526" s="16"/>
      <c r="B526" s="63" t="s">
        <v>531</v>
      </c>
      <c r="C526" s="31" t="s">
        <v>532</v>
      </c>
      <c r="D526" s="32"/>
      <c r="E526" s="106">
        <f>E527+E530</f>
        <v>11202.5</v>
      </c>
      <c r="F526" s="106">
        <f t="shared" ref="F526:G526" si="85">F527+F530</f>
        <v>0</v>
      </c>
      <c r="G526" s="106">
        <f t="shared" si="85"/>
        <v>0</v>
      </c>
    </row>
    <row r="527" spans="1:7" ht="47.25">
      <c r="A527" s="16"/>
      <c r="B527" s="28" t="s">
        <v>129</v>
      </c>
      <c r="C527" s="31" t="s">
        <v>533</v>
      </c>
      <c r="D527" s="32"/>
      <c r="E527" s="106">
        <f>E529+E528</f>
        <v>11202.5</v>
      </c>
      <c r="F527" s="106">
        <f>F529</f>
        <v>0</v>
      </c>
      <c r="G527" s="106">
        <f>G529</f>
        <v>0</v>
      </c>
    </row>
    <row r="528" spans="1:7" ht="31.5">
      <c r="A528" s="16"/>
      <c r="B528" s="28" t="s">
        <v>102</v>
      </c>
      <c r="C528" s="31" t="s">
        <v>533</v>
      </c>
      <c r="D528" s="32">
        <v>200</v>
      </c>
      <c r="E528" s="106">
        <f>'вед прил 7'!H375</f>
        <v>3719.1</v>
      </c>
      <c r="F528" s="106"/>
      <c r="G528" s="106"/>
    </row>
    <row r="529" spans="1:7" ht="31.5">
      <c r="A529" s="16"/>
      <c r="B529" s="28" t="s">
        <v>131</v>
      </c>
      <c r="C529" s="31" t="s">
        <v>533</v>
      </c>
      <c r="D529" s="32">
        <v>400</v>
      </c>
      <c r="E529" s="106">
        <f>'вед прил 7'!H376</f>
        <v>7483.4</v>
      </c>
      <c r="F529" s="106">
        <f>'вед прил 7'!I376</f>
        <v>0</v>
      </c>
      <c r="G529" s="106">
        <f>'вед прил 7'!J376</f>
        <v>0</v>
      </c>
    </row>
    <row r="530" spans="1:7" ht="81.75" customHeight="1" outlineLevel="1">
      <c r="A530" s="16"/>
      <c r="B530" s="28" t="s">
        <v>534</v>
      </c>
      <c r="C530" s="31" t="s">
        <v>535</v>
      </c>
      <c r="D530" s="32"/>
      <c r="E530" s="106">
        <f>E531</f>
        <v>0</v>
      </c>
      <c r="F530" s="106">
        <f>F531</f>
        <v>0</v>
      </c>
      <c r="G530" s="106">
        <f>G531</f>
        <v>0</v>
      </c>
    </row>
    <row r="531" spans="1:7" ht="31.5" outlineLevel="1">
      <c r="A531" s="16"/>
      <c r="B531" s="28" t="s">
        <v>131</v>
      </c>
      <c r="C531" s="31" t="s">
        <v>535</v>
      </c>
      <c r="D531" s="32">
        <v>400</v>
      </c>
      <c r="E531" s="106">
        <f>'вед прил 7'!H378</f>
        <v>0</v>
      </c>
      <c r="F531" s="106">
        <f>'вед прил 7'!I378</f>
        <v>0</v>
      </c>
      <c r="G531" s="106">
        <f>'вед прил 7'!J378</f>
        <v>0</v>
      </c>
    </row>
    <row r="532" spans="1:7" ht="47.25" outlineLevel="1">
      <c r="A532" s="16"/>
      <c r="B532" s="28" t="s">
        <v>436</v>
      </c>
      <c r="C532" s="31" t="s">
        <v>536</v>
      </c>
      <c r="D532" s="32"/>
      <c r="E532" s="106">
        <f>E536+E533</f>
        <v>0</v>
      </c>
      <c r="F532" s="106">
        <f t="shared" ref="F532:G532" si="86">F536+F533</f>
        <v>0</v>
      </c>
      <c r="G532" s="106">
        <f t="shared" si="86"/>
        <v>0</v>
      </c>
    </row>
    <row r="533" spans="1:7" ht="47.25" outlineLevel="1">
      <c r="A533" s="16"/>
      <c r="B533" s="28" t="s">
        <v>129</v>
      </c>
      <c r="C533" s="31" t="s">
        <v>537</v>
      </c>
      <c r="D533" s="32"/>
      <c r="E533" s="106">
        <f>E535+E534</f>
        <v>0</v>
      </c>
      <c r="F533" s="106">
        <f>F535</f>
        <v>0</v>
      </c>
      <c r="G533" s="106">
        <f>G535</f>
        <v>0</v>
      </c>
    </row>
    <row r="534" spans="1:7" ht="31.5" outlineLevel="1">
      <c r="A534" s="16"/>
      <c r="B534" s="28" t="s">
        <v>102</v>
      </c>
      <c r="C534" s="31" t="s">
        <v>537</v>
      </c>
      <c r="D534" s="32">
        <v>200</v>
      </c>
      <c r="E534" s="106">
        <f>'вед прил 7'!H513</f>
        <v>0</v>
      </c>
      <c r="F534" s="106"/>
      <c r="G534" s="106"/>
    </row>
    <row r="535" spans="1:7" ht="31.5" outlineLevel="1">
      <c r="A535" s="16"/>
      <c r="B535" s="28" t="s">
        <v>131</v>
      </c>
      <c r="C535" s="31" t="s">
        <v>537</v>
      </c>
      <c r="D535" s="32">
        <v>400</v>
      </c>
      <c r="E535" s="106">
        <f>'вед прил 7'!H514</f>
        <v>0</v>
      </c>
      <c r="F535" s="106">
        <f>'вед прил 7'!I514</f>
        <v>0</v>
      </c>
      <c r="G535" s="106">
        <f>'вед прил 7'!J514</f>
        <v>0</v>
      </c>
    </row>
    <row r="536" spans="1:7" ht="94.5" outlineLevel="1">
      <c r="A536" s="16"/>
      <c r="B536" s="28" t="s">
        <v>534</v>
      </c>
      <c r="C536" s="31" t="s">
        <v>538</v>
      </c>
      <c r="D536" s="32"/>
      <c r="E536" s="106">
        <f>E537</f>
        <v>0</v>
      </c>
      <c r="F536" s="106">
        <f>F537</f>
        <v>0</v>
      </c>
      <c r="G536" s="106">
        <f>G537</f>
        <v>0</v>
      </c>
    </row>
    <row r="537" spans="1:7" ht="31.5" outlineLevel="1">
      <c r="A537" s="16"/>
      <c r="B537" s="28" t="s">
        <v>131</v>
      </c>
      <c r="C537" s="31" t="s">
        <v>538</v>
      </c>
      <c r="D537" s="32">
        <v>400</v>
      </c>
      <c r="E537" s="106">
        <f>'вед прил 7'!H516</f>
        <v>0</v>
      </c>
      <c r="F537" s="106">
        <f>'вед прил 7'!I516</f>
        <v>0</v>
      </c>
      <c r="G537" s="106">
        <f>'вед прил 7'!J516</f>
        <v>0</v>
      </c>
    </row>
    <row r="538" spans="1:7" ht="47.25" outlineLevel="1">
      <c r="A538" s="16"/>
      <c r="B538" s="28" t="s">
        <v>539</v>
      </c>
      <c r="C538" s="31" t="s">
        <v>540</v>
      </c>
      <c r="D538" s="32"/>
      <c r="E538" s="106">
        <f>E542+E539</f>
        <v>0</v>
      </c>
      <c r="F538" s="106">
        <f>F542+F539</f>
        <v>0</v>
      </c>
      <c r="G538" s="106">
        <f>G542</f>
        <v>0</v>
      </c>
    </row>
    <row r="539" spans="1:7" ht="47.25" outlineLevel="1">
      <c r="A539" s="16"/>
      <c r="B539" s="28" t="s">
        <v>129</v>
      </c>
      <c r="C539" s="30" t="s">
        <v>541</v>
      </c>
      <c r="D539" s="32"/>
      <c r="E539" s="106">
        <f>E540+E541</f>
        <v>0</v>
      </c>
      <c r="F539" s="106">
        <f>F540+F541</f>
        <v>0</v>
      </c>
      <c r="G539" s="106"/>
    </row>
    <row r="540" spans="1:7" ht="31.5" outlineLevel="1">
      <c r="A540" s="16"/>
      <c r="B540" s="28" t="s">
        <v>102</v>
      </c>
      <c r="C540" s="30" t="s">
        <v>541</v>
      </c>
      <c r="D540" s="32">
        <v>200</v>
      </c>
      <c r="E540" s="106">
        <f>'вед прил 7'!H519</f>
        <v>0</v>
      </c>
      <c r="F540" s="106"/>
      <c r="G540" s="106"/>
    </row>
    <row r="541" spans="1:7" ht="31.5" outlineLevel="1">
      <c r="A541" s="16"/>
      <c r="B541" s="28" t="s">
        <v>131</v>
      </c>
      <c r="C541" s="30" t="s">
        <v>541</v>
      </c>
      <c r="D541" s="32">
        <v>400</v>
      </c>
      <c r="E541" s="106">
        <f>'вед прил 7'!H520</f>
        <v>0</v>
      </c>
      <c r="F541" s="106"/>
      <c r="G541" s="106"/>
    </row>
    <row r="542" spans="1:7" ht="94.5" outlineLevel="1">
      <c r="A542" s="16"/>
      <c r="B542" s="28" t="s">
        <v>534</v>
      </c>
      <c r="C542" s="31" t="s">
        <v>542</v>
      </c>
      <c r="D542" s="32"/>
      <c r="E542" s="106">
        <f>E543</f>
        <v>0</v>
      </c>
      <c r="F542" s="106">
        <f>F543</f>
        <v>0</v>
      </c>
      <c r="G542" s="106">
        <f>G543</f>
        <v>0</v>
      </c>
    </row>
    <row r="543" spans="1:7" ht="31.5" outlineLevel="1">
      <c r="A543" s="16"/>
      <c r="B543" s="28" t="s">
        <v>131</v>
      </c>
      <c r="C543" s="31" t="s">
        <v>542</v>
      </c>
      <c r="D543" s="32">
        <v>400</v>
      </c>
      <c r="E543" s="106">
        <f>'вед прил 7'!H522</f>
        <v>0</v>
      </c>
      <c r="F543" s="106">
        <f>'вед прил 7'!I522</f>
        <v>0</v>
      </c>
      <c r="G543" s="106">
        <f>'вед прил 7'!J522</f>
        <v>0</v>
      </c>
    </row>
    <row r="544" spans="1:7" ht="31.15" customHeight="1" collapsed="1">
      <c r="A544" s="16"/>
      <c r="B544" s="28" t="s">
        <v>543</v>
      </c>
      <c r="C544" s="31" t="s">
        <v>544</v>
      </c>
      <c r="D544" s="32"/>
      <c r="E544" s="106">
        <f>E545+E547</f>
        <v>0</v>
      </c>
      <c r="F544" s="106">
        <f t="shared" ref="F544:G544" si="87">F545+F547</f>
        <v>42495.4</v>
      </c>
      <c r="G544" s="106">
        <f t="shared" si="87"/>
        <v>0</v>
      </c>
    </row>
    <row r="545" spans="1:7" ht="47.25" outlineLevel="1">
      <c r="A545" s="16"/>
      <c r="B545" s="28" t="s">
        <v>129</v>
      </c>
      <c r="C545" s="31" t="s">
        <v>545</v>
      </c>
      <c r="D545" s="32"/>
      <c r="E545" s="106">
        <f>E546</f>
        <v>0</v>
      </c>
      <c r="F545" s="106">
        <f>F546</f>
        <v>0</v>
      </c>
      <c r="G545" s="106">
        <f>G546</f>
        <v>0</v>
      </c>
    </row>
    <row r="546" spans="1:7" ht="31.5" outlineLevel="1">
      <c r="A546" s="16"/>
      <c r="B546" s="28" t="s">
        <v>131</v>
      </c>
      <c r="C546" s="31" t="s">
        <v>545</v>
      </c>
      <c r="D546" s="32">
        <v>400</v>
      </c>
      <c r="E546" s="106">
        <f>'вед прил 7'!H771</f>
        <v>0</v>
      </c>
      <c r="F546" s="106">
        <f>'вед прил 7'!I771</f>
        <v>0</v>
      </c>
      <c r="G546" s="106">
        <f>'вед прил 7'!J771</f>
        <v>0</v>
      </c>
    </row>
    <row r="547" spans="1:7" ht="47.25" collapsed="1">
      <c r="A547" s="16"/>
      <c r="B547" s="28" t="s">
        <v>931</v>
      </c>
      <c r="C547" s="31" t="s">
        <v>928</v>
      </c>
      <c r="D547" s="32"/>
      <c r="E547" s="106">
        <f>E548</f>
        <v>0</v>
      </c>
      <c r="F547" s="106">
        <f>F548</f>
        <v>42495.4</v>
      </c>
      <c r="G547" s="106">
        <f>G548</f>
        <v>0</v>
      </c>
    </row>
    <row r="548" spans="1:7" ht="31.5">
      <c r="A548" s="16"/>
      <c r="B548" s="28" t="s">
        <v>131</v>
      </c>
      <c r="C548" s="31" t="s">
        <v>928</v>
      </c>
      <c r="D548" s="32">
        <v>400</v>
      </c>
      <c r="E548" s="106">
        <f>'вед прил 7'!H773+'вед прил 7'!H380</f>
        <v>0</v>
      </c>
      <c r="F548" s="106">
        <f>'вед прил 7'!I773+'вед прил 7'!I380</f>
        <v>42495.4</v>
      </c>
      <c r="G548" s="106">
        <f>'вед прил 7'!J773+'вед прил 7'!J380</f>
        <v>0</v>
      </c>
    </row>
    <row r="549" spans="1:7" ht="47.25">
      <c r="A549" s="16"/>
      <c r="B549" s="28" t="s">
        <v>547</v>
      </c>
      <c r="C549" s="31" t="s">
        <v>548</v>
      </c>
      <c r="D549" s="32"/>
      <c r="E549" s="106">
        <f>E553+E550</f>
        <v>185593.3</v>
      </c>
      <c r="F549" s="106">
        <f>F553+F550</f>
        <v>26158</v>
      </c>
      <c r="G549" s="106">
        <f>G553+G550</f>
        <v>0</v>
      </c>
    </row>
    <row r="550" spans="1:7" ht="47.25">
      <c r="A550" s="16"/>
      <c r="B550" s="28" t="s">
        <v>129</v>
      </c>
      <c r="C550" s="30" t="s">
        <v>549</v>
      </c>
      <c r="D550" s="32"/>
      <c r="E550" s="106">
        <f>E552+E551</f>
        <v>7096.7999999999993</v>
      </c>
      <c r="F550" s="106">
        <f>F552+F551</f>
        <v>26158</v>
      </c>
      <c r="G550" s="106">
        <f>G552+G551</f>
        <v>0</v>
      </c>
    </row>
    <row r="551" spans="1:7" ht="35.450000000000003" customHeight="1">
      <c r="A551" s="16"/>
      <c r="B551" s="28" t="s">
        <v>102</v>
      </c>
      <c r="C551" s="30" t="s">
        <v>549</v>
      </c>
      <c r="D551" s="32">
        <v>200</v>
      </c>
      <c r="E551" s="106">
        <f>'вед прил 7'!H525</f>
        <v>191</v>
      </c>
      <c r="F551" s="106">
        <f>'вед прил 7'!I525</f>
        <v>0</v>
      </c>
      <c r="G551" s="106">
        <f>'вед прил 7'!J525</f>
        <v>0</v>
      </c>
    </row>
    <row r="552" spans="1:7" ht="35.450000000000003" customHeight="1">
      <c r="A552" s="16"/>
      <c r="B552" s="28" t="s">
        <v>131</v>
      </c>
      <c r="C552" s="30" t="s">
        <v>549</v>
      </c>
      <c r="D552" s="32">
        <v>400</v>
      </c>
      <c r="E552" s="106">
        <f>'вед прил 7'!H526</f>
        <v>6905.7999999999993</v>
      </c>
      <c r="F552" s="106">
        <f>'вед прил 7'!I526</f>
        <v>26158</v>
      </c>
      <c r="G552" s="106">
        <f>'вед прил 7'!J526</f>
        <v>0</v>
      </c>
    </row>
    <row r="553" spans="1:7" ht="52.15" customHeight="1">
      <c r="A553" s="16"/>
      <c r="B553" s="28" t="s">
        <v>930</v>
      </c>
      <c r="C553" s="31" t="s">
        <v>929</v>
      </c>
      <c r="D553" s="32"/>
      <c r="E553" s="106">
        <f>E554</f>
        <v>178496.5</v>
      </c>
      <c r="F553" s="106">
        <f>F554</f>
        <v>0</v>
      </c>
      <c r="G553" s="106">
        <f>G554</f>
        <v>0</v>
      </c>
    </row>
    <row r="554" spans="1:7" ht="39" customHeight="1">
      <c r="A554" s="16"/>
      <c r="B554" s="28" t="s">
        <v>131</v>
      </c>
      <c r="C554" s="31" t="s">
        <v>929</v>
      </c>
      <c r="D554" s="32">
        <v>400</v>
      </c>
      <c r="E554" s="106">
        <f>'вед прил 7'!H528</f>
        <v>178496.5</v>
      </c>
      <c r="F554" s="106">
        <f>'вед прил 7'!I528</f>
        <v>0</v>
      </c>
      <c r="G554" s="106">
        <f>'вед прил 7'!J528</f>
        <v>0</v>
      </c>
    </row>
    <row r="555" spans="1:7" ht="31.5" outlineLevel="1">
      <c r="A555" s="16"/>
      <c r="B555" s="28" t="s">
        <v>550</v>
      </c>
      <c r="C555" s="31" t="s">
        <v>551</v>
      </c>
      <c r="D555" s="32"/>
      <c r="E555" s="106">
        <f t="shared" ref="E555:G556" si="88">E556</f>
        <v>0</v>
      </c>
      <c r="F555" s="106">
        <f t="shared" si="88"/>
        <v>0</v>
      </c>
      <c r="G555" s="106">
        <f t="shared" si="88"/>
        <v>0</v>
      </c>
    </row>
    <row r="556" spans="1:7" ht="141.75" outlineLevel="1">
      <c r="A556" s="16"/>
      <c r="B556" s="28" t="s">
        <v>552</v>
      </c>
      <c r="C556" s="31" t="s">
        <v>553</v>
      </c>
      <c r="D556" s="32"/>
      <c r="E556" s="106">
        <f t="shared" si="88"/>
        <v>0</v>
      </c>
      <c r="F556" s="106">
        <f t="shared" si="88"/>
        <v>0</v>
      </c>
      <c r="G556" s="106">
        <f t="shared" si="88"/>
        <v>0</v>
      </c>
    </row>
    <row r="557" spans="1:7" ht="31.5" outlineLevel="1">
      <c r="A557" s="16"/>
      <c r="B557" s="28" t="s">
        <v>131</v>
      </c>
      <c r="C557" s="31" t="s">
        <v>553</v>
      </c>
      <c r="D557" s="32">
        <v>400</v>
      </c>
      <c r="E557" s="106">
        <f>'вед прил 7'!H417</f>
        <v>0</v>
      </c>
      <c r="F557" s="106">
        <f>'вед прил 7'!I417</f>
        <v>0</v>
      </c>
      <c r="G557" s="106">
        <f>'вед прил 7'!J417</f>
        <v>0</v>
      </c>
    </row>
    <row r="558" spans="1:7" ht="37.9" customHeight="1" collapsed="1">
      <c r="A558" s="102">
        <v>13</v>
      </c>
      <c r="B558" s="35" t="s">
        <v>554</v>
      </c>
      <c r="C558" s="114" t="s">
        <v>555</v>
      </c>
      <c r="D558" s="22"/>
      <c r="E558" s="104">
        <f>E559+E565</f>
        <v>5983.2</v>
      </c>
      <c r="F558" s="104">
        <f>F559+F565</f>
        <v>6258.8</v>
      </c>
      <c r="G558" s="104">
        <f>G559+G565</f>
        <v>8303.2999999999993</v>
      </c>
    </row>
    <row r="559" spans="1:7" ht="39" customHeight="1" outlineLevel="1">
      <c r="A559" s="16"/>
      <c r="B559" s="28" t="s">
        <v>556</v>
      </c>
      <c r="C559" s="31" t="s">
        <v>557</v>
      </c>
      <c r="D559" s="32"/>
      <c r="E559" s="106">
        <f t="shared" ref="E559:G559" si="89">E560</f>
        <v>0</v>
      </c>
      <c r="F559" s="106">
        <f t="shared" si="89"/>
        <v>0</v>
      </c>
      <c r="G559" s="106">
        <f t="shared" si="89"/>
        <v>0</v>
      </c>
    </row>
    <row r="560" spans="1:7" ht="51.6" customHeight="1" outlineLevel="1">
      <c r="A560" s="16"/>
      <c r="B560" s="28" t="s">
        <v>558</v>
      </c>
      <c r="C560" s="31" t="s">
        <v>559</v>
      </c>
      <c r="D560" s="32"/>
      <c r="E560" s="106">
        <f>E561+E563</f>
        <v>0</v>
      </c>
      <c r="F560" s="106">
        <f>F561+F563</f>
        <v>0</v>
      </c>
      <c r="G560" s="106">
        <f>G561+G563</f>
        <v>0</v>
      </c>
    </row>
    <row r="561" spans="1:7" outlineLevel="1">
      <c r="A561" s="16"/>
      <c r="B561" s="28" t="s">
        <v>560</v>
      </c>
      <c r="C561" s="31" t="s">
        <v>561</v>
      </c>
      <c r="D561" s="32"/>
      <c r="E561" s="106">
        <f t="shared" ref="E561:E566" si="90">E562</f>
        <v>0</v>
      </c>
      <c r="F561" s="106">
        <f t="shared" ref="F561:F566" si="91">F562</f>
        <v>0</v>
      </c>
      <c r="G561" s="106">
        <f t="shared" ref="G561:G566" si="92">G562</f>
        <v>0</v>
      </c>
    </row>
    <row r="562" spans="1:7" ht="31.5" outlineLevel="1">
      <c r="A562" s="16"/>
      <c r="B562" s="28" t="s">
        <v>102</v>
      </c>
      <c r="C562" s="31" t="s">
        <v>561</v>
      </c>
      <c r="D562" s="32">
        <v>200</v>
      </c>
      <c r="E562" s="106">
        <f>'вед прил 7'!H249</f>
        <v>0</v>
      </c>
      <c r="F562" s="106">
        <f>'вед прил 7'!I249</f>
        <v>0</v>
      </c>
      <c r="G562" s="106">
        <f>'вед прил 7'!J249</f>
        <v>0</v>
      </c>
    </row>
    <row r="563" spans="1:7" ht="37.9" customHeight="1" outlineLevel="1">
      <c r="A563" s="16"/>
      <c r="B563" s="28" t="s">
        <v>562</v>
      </c>
      <c r="C563" s="31" t="s">
        <v>563</v>
      </c>
      <c r="D563" s="32"/>
      <c r="E563" s="106">
        <f t="shared" si="90"/>
        <v>0</v>
      </c>
      <c r="F563" s="106">
        <f t="shared" si="91"/>
        <v>0</v>
      </c>
      <c r="G563" s="106">
        <f t="shared" si="92"/>
        <v>0</v>
      </c>
    </row>
    <row r="564" spans="1:7" ht="31.5" outlineLevel="1">
      <c r="A564" s="16"/>
      <c r="B564" s="28" t="s">
        <v>102</v>
      </c>
      <c r="C564" s="31" t="s">
        <v>563</v>
      </c>
      <c r="D564" s="32">
        <v>200</v>
      </c>
      <c r="E564" s="106">
        <f>'вед прил 7'!H251</f>
        <v>0</v>
      </c>
      <c r="F564" s="106">
        <f>'вед прил 7'!I251</f>
        <v>0</v>
      </c>
      <c r="G564" s="106">
        <f>'вед прил 7'!J251</f>
        <v>0</v>
      </c>
    </row>
    <row r="565" spans="1:7" ht="39" customHeight="1" collapsed="1">
      <c r="A565" s="16"/>
      <c r="B565" s="28" t="s">
        <v>564</v>
      </c>
      <c r="C565" s="31" t="s">
        <v>565</v>
      </c>
      <c r="D565" s="32"/>
      <c r="E565" s="106">
        <f t="shared" si="90"/>
        <v>5983.2</v>
      </c>
      <c r="F565" s="106">
        <f t="shared" si="91"/>
        <v>6258.8</v>
      </c>
      <c r="G565" s="106">
        <f t="shared" si="92"/>
        <v>8303.2999999999993</v>
      </c>
    </row>
    <row r="566" spans="1:7" ht="33" customHeight="1">
      <c r="A566" s="16"/>
      <c r="B566" s="28" t="s">
        <v>566</v>
      </c>
      <c r="C566" s="31" t="s">
        <v>567</v>
      </c>
      <c r="D566" s="32"/>
      <c r="E566" s="106">
        <f t="shared" si="90"/>
        <v>5983.2</v>
      </c>
      <c r="F566" s="106">
        <f t="shared" si="91"/>
        <v>6258.8</v>
      </c>
      <c r="G566" s="106">
        <f t="shared" si="92"/>
        <v>8303.2999999999993</v>
      </c>
    </row>
    <row r="567" spans="1:7">
      <c r="A567" s="16"/>
      <c r="B567" s="28" t="s">
        <v>568</v>
      </c>
      <c r="C567" s="31" t="s">
        <v>939</v>
      </c>
      <c r="D567" s="32"/>
      <c r="E567" s="106">
        <f t="shared" ref="E567:G567" si="93">E568</f>
        <v>5983.2</v>
      </c>
      <c r="F567" s="106">
        <f t="shared" si="93"/>
        <v>6258.8</v>
      </c>
      <c r="G567" s="106">
        <f t="shared" si="93"/>
        <v>8303.2999999999993</v>
      </c>
    </row>
    <row r="568" spans="1:7" ht="31.5">
      <c r="A568" s="16"/>
      <c r="B568" s="28" t="s">
        <v>102</v>
      </c>
      <c r="C568" s="31" t="s">
        <v>939</v>
      </c>
      <c r="D568" s="32">
        <v>200</v>
      </c>
      <c r="E568" s="106">
        <f>'вед прил 7'!H255</f>
        <v>5983.2</v>
      </c>
      <c r="F568" s="106">
        <f>'вед прил 7'!I255</f>
        <v>6258.8</v>
      </c>
      <c r="G568" s="106">
        <f>'вед прил 7'!J255</f>
        <v>8303.2999999999993</v>
      </c>
    </row>
    <row r="569" spans="1:7" ht="47.25">
      <c r="A569" s="102">
        <v>14</v>
      </c>
      <c r="B569" s="115" t="s">
        <v>569</v>
      </c>
      <c r="C569" s="114" t="s">
        <v>570</v>
      </c>
      <c r="D569" s="22"/>
      <c r="E569" s="104">
        <f>E570</f>
        <v>15216</v>
      </c>
      <c r="F569" s="104">
        <f>F570</f>
        <v>15216</v>
      </c>
      <c r="G569" s="104">
        <f>G570</f>
        <v>15216</v>
      </c>
    </row>
    <row r="570" spans="1:7" ht="47.25">
      <c r="A570" s="16"/>
      <c r="B570" s="36" t="s">
        <v>571</v>
      </c>
      <c r="C570" s="113" t="s">
        <v>572</v>
      </c>
      <c r="D570" s="29"/>
      <c r="E570" s="106">
        <f>E571+E574+E577</f>
        <v>15216</v>
      </c>
      <c r="F570" s="106">
        <f>F571+F574+F577</f>
        <v>15216</v>
      </c>
      <c r="G570" s="106">
        <f>G571+G574+G577</f>
        <v>15216</v>
      </c>
    </row>
    <row r="571" spans="1:7" ht="47.25">
      <c r="A571" s="16"/>
      <c r="B571" s="28" t="s">
        <v>573</v>
      </c>
      <c r="C571" s="105" t="s">
        <v>574</v>
      </c>
      <c r="D571" s="29"/>
      <c r="E571" s="106">
        <f t="shared" ref="E571:G572" si="94">E572</f>
        <v>10570</v>
      </c>
      <c r="F571" s="106">
        <f t="shared" si="94"/>
        <v>10570</v>
      </c>
      <c r="G571" s="106">
        <f t="shared" si="94"/>
        <v>10570</v>
      </c>
    </row>
    <row r="572" spans="1:7" ht="31.5">
      <c r="A572" s="16"/>
      <c r="B572" s="28" t="s">
        <v>575</v>
      </c>
      <c r="C572" s="105" t="s">
        <v>576</v>
      </c>
      <c r="D572" s="29"/>
      <c r="E572" s="106">
        <f t="shared" si="94"/>
        <v>10570</v>
      </c>
      <c r="F572" s="106">
        <f t="shared" si="94"/>
        <v>10570</v>
      </c>
      <c r="G572" s="106">
        <f t="shared" si="94"/>
        <v>10570</v>
      </c>
    </row>
    <row r="573" spans="1:7" ht="31.5">
      <c r="A573" s="16"/>
      <c r="B573" s="28" t="s">
        <v>102</v>
      </c>
      <c r="C573" s="105" t="s">
        <v>576</v>
      </c>
      <c r="D573" s="29">
        <v>200</v>
      </c>
      <c r="E573" s="106">
        <f>'вед прил 7'!H129</f>
        <v>10570</v>
      </c>
      <c r="F573" s="106">
        <f>'вед прил 7'!I129</f>
        <v>10570</v>
      </c>
      <c r="G573" s="106">
        <f>'вед прил 7'!J129</f>
        <v>10570</v>
      </c>
    </row>
    <row r="574" spans="1:7" ht="47.25">
      <c r="A574" s="16"/>
      <c r="B574" s="28" t="s">
        <v>577</v>
      </c>
      <c r="C574" s="113" t="s">
        <v>578</v>
      </c>
      <c r="D574" s="29"/>
      <c r="E574" s="106">
        <f t="shared" ref="E574:G575" si="95">E575</f>
        <v>4046</v>
      </c>
      <c r="F574" s="106">
        <f t="shared" si="95"/>
        <v>4046</v>
      </c>
      <c r="G574" s="106">
        <f t="shared" si="95"/>
        <v>4046</v>
      </c>
    </row>
    <row r="575" spans="1:7" ht="31.5">
      <c r="A575" s="16"/>
      <c r="B575" s="28" t="s">
        <v>575</v>
      </c>
      <c r="C575" s="105" t="s">
        <v>579</v>
      </c>
      <c r="D575" s="29"/>
      <c r="E575" s="106">
        <f t="shared" si="95"/>
        <v>4046</v>
      </c>
      <c r="F575" s="106">
        <f t="shared" si="95"/>
        <v>4046</v>
      </c>
      <c r="G575" s="106">
        <f t="shared" si="95"/>
        <v>4046</v>
      </c>
    </row>
    <row r="576" spans="1:7" ht="31.5">
      <c r="A576" s="16"/>
      <c r="B576" s="28" t="s">
        <v>102</v>
      </c>
      <c r="C576" s="105" t="s">
        <v>579</v>
      </c>
      <c r="D576" s="29">
        <v>200</v>
      </c>
      <c r="E576" s="106">
        <f>'вед прил 7'!H132</f>
        <v>4046</v>
      </c>
      <c r="F576" s="106">
        <f>'вед прил 7'!I132</f>
        <v>4046</v>
      </c>
      <c r="G576" s="106">
        <f>'вед прил 7'!J132</f>
        <v>4046</v>
      </c>
    </row>
    <row r="577" spans="1:7">
      <c r="A577" s="16"/>
      <c r="B577" s="28" t="s">
        <v>580</v>
      </c>
      <c r="C577" s="113" t="s">
        <v>581</v>
      </c>
      <c r="D577" s="29"/>
      <c r="E577" s="106">
        <f t="shared" ref="E577:G578" si="96">E578</f>
        <v>600</v>
      </c>
      <c r="F577" s="106">
        <f t="shared" si="96"/>
        <v>600</v>
      </c>
      <c r="G577" s="106">
        <f t="shared" si="96"/>
        <v>600</v>
      </c>
    </row>
    <row r="578" spans="1:7" ht="31.5">
      <c r="A578" s="16"/>
      <c r="B578" s="28" t="s">
        <v>575</v>
      </c>
      <c r="C578" s="105" t="s">
        <v>582</v>
      </c>
      <c r="D578" s="29"/>
      <c r="E578" s="106">
        <f t="shared" si="96"/>
        <v>600</v>
      </c>
      <c r="F578" s="106">
        <f t="shared" si="96"/>
        <v>600</v>
      </c>
      <c r="G578" s="106">
        <f t="shared" si="96"/>
        <v>600</v>
      </c>
    </row>
    <row r="579" spans="1:7" ht="31.5">
      <c r="A579" s="16"/>
      <c r="B579" s="28" t="s">
        <v>102</v>
      </c>
      <c r="C579" s="105" t="s">
        <v>582</v>
      </c>
      <c r="D579" s="29">
        <v>200</v>
      </c>
      <c r="E579" s="106">
        <f>'вед прил 7'!H135</f>
        <v>600</v>
      </c>
      <c r="F579" s="106">
        <f>'вед прил 7'!I135</f>
        <v>600</v>
      </c>
      <c r="G579" s="106">
        <f>'вед прил 7'!J135</f>
        <v>600</v>
      </c>
    </row>
    <row r="580" spans="1:7">
      <c r="A580" s="102">
        <v>15</v>
      </c>
      <c r="B580" s="35" t="s">
        <v>583</v>
      </c>
      <c r="C580" s="114" t="s">
        <v>584</v>
      </c>
      <c r="D580" s="22"/>
      <c r="E580" s="104">
        <f>E581+E589+E585</f>
        <v>16080.199999999999</v>
      </c>
      <c r="F580" s="104">
        <f>F581+F589+F585</f>
        <v>16172.8</v>
      </c>
      <c r="G580" s="104">
        <f>G581+G589+G585</f>
        <v>16172.8</v>
      </c>
    </row>
    <row r="581" spans="1:7" ht="31.5">
      <c r="A581" s="16"/>
      <c r="B581" s="28" t="s">
        <v>585</v>
      </c>
      <c r="C581" s="113" t="s">
        <v>586</v>
      </c>
      <c r="D581" s="29"/>
      <c r="E581" s="106">
        <f>E582</f>
        <v>13670.5</v>
      </c>
      <c r="F581" s="106">
        <f t="shared" ref="F581:G581" si="97">F582</f>
        <v>13670.5</v>
      </c>
      <c r="G581" s="106">
        <f t="shared" si="97"/>
        <v>13670.5</v>
      </c>
    </row>
    <row r="582" spans="1:7" ht="31.5">
      <c r="A582" s="16"/>
      <c r="B582" s="28" t="s">
        <v>587</v>
      </c>
      <c r="C582" s="105" t="s">
        <v>588</v>
      </c>
      <c r="D582" s="29"/>
      <c r="E582" s="106">
        <f t="shared" ref="E582:G583" si="98">E583</f>
        <v>13670.5</v>
      </c>
      <c r="F582" s="106">
        <f t="shared" si="98"/>
        <v>13670.5</v>
      </c>
      <c r="G582" s="106">
        <f t="shared" si="98"/>
        <v>13670.5</v>
      </c>
    </row>
    <row r="583" spans="1:7" ht="31.5">
      <c r="A583" s="16"/>
      <c r="B583" s="28" t="s">
        <v>589</v>
      </c>
      <c r="C583" s="105" t="s">
        <v>590</v>
      </c>
      <c r="D583" s="29"/>
      <c r="E583" s="106">
        <f t="shared" si="98"/>
        <v>13670.5</v>
      </c>
      <c r="F583" s="106">
        <f t="shared" si="98"/>
        <v>13670.5</v>
      </c>
      <c r="G583" s="106">
        <f t="shared" si="98"/>
        <v>13670.5</v>
      </c>
    </row>
    <row r="584" spans="1:7">
      <c r="A584" s="16"/>
      <c r="B584" s="28" t="s">
        <v>192</v>
      </c>
      <c r="C584" s="105" t="s">
        <v>590</v>
      </c>
      <c r="D584" s="29">
        <v>800</v>
      </c>
      <c r="E584" s="106">
        <f>'вед прил 7'!H237</f>
        <v>13670.5</v>
      </c>
      <c r="F584" s="106">
        <f>'вед прил 7'!I237</f>
        <v>13670.5</v>
      </c>
      <c r="G584" s="106">
        <f>'вед прил 7'!J237</f>
        <v>13670.5</v>
      </c>
    </row>
    <row r="585" spans="1:7" ht="31.5">
      <c r="A585" s="16"/>
      <c r="B585" s="28" t="s">
        <v>591</v>
      </c>
      <c r="C585" s="113" t="s">
        <v>592</v>
      </c>
      <c r="D585" s="29"/>
      <c r="E585" s="106">
        <f>E586</f>
        <v>548.9</v>
      </c>
      <c r="F585" s="106">
        <f>F586</f>
        <v>548.9</v>
      </c>
      <c r="G585" s="106">
        <f>G586</f>
        <v>548.9</v>
      </c>
    </row>
    <row r="586" spans="1:7" ht="31.5">
      <c r="A586" s="16"/>
      <c r="B586" s="28" t="s">
        <v>593</v>
      </c>
      <c r="C586" s="105" t="s">
        <v>594</v>
      </c>
      <c r="D586" s="29"/>
      <c r="E586" s="106">
        <f>E587</f>
        <v>548.9</v>
      </c>
      <c r="F586" s="106">
        <f t="shared" ref="F586:G586" si="99">F587</f>
        <v>548.9</v>
      </c>
      <c r="G586" s="106">
        <f t="shared" si="99"/>
        <v>548.9</v>
      </c>
    </row>
    <row r="587" spans="1:7" ht="94.5">
      <c r="A587" s="16"/>
      <c r="B587" s="28" t="s">
        <v>595</v>
      </c>
      <c r="C587" s="105" t="s">
        <v>596</v>
      </c>
      <c r="D587" s="29"/>
      <c r="E587" s="106">
        <f>E588</f>
        <v>548.9</v>
      </c>
      <c r="F587" s="106">
        <f>F588</f>
        <v>548.9</v>
      </c>
      <c r="G587" s="106">
        <f>G588</f>
        <v>548.9</v>
      </c>
    </row>
    <row r="588" spans="1:7" ht="31.5">
      <c r="A588" s="16"/>
      <c r="B588" s="28" t="s">
        <v>102</v>
      </c>
      <c r="C588" s="105" t="s">
        <v>596</v>
      </c>
      <c r="D588" s="29">
        <v>200</v>
      </c>
      <c r="E588" s="106">
        <f>'вед прил 7'!H241</f>
        <v>548.9</v>
      </c>
      <c r="F588" s="106">
        <f>'вед прил 7'!I241</f>
        <v>548.9</v>
      </c>
      <c r="G588" s="106">
        <f>'вед прил 7'!J241</f>
        <v>548.9</v>
      </c>
    </row>
    <row r="589" spans="1:7">
      <c r="A589" s="16"/>
      <c r="B589" s="28" t="s">
        <v>597</v>
      </c>
      <c r="C589" s="113" t="s">
        <v>598</v>
      </c>
      <c r="D589" s="29"/>
      <c r="E589" s="106">
        <f t="shared" ref="E589:G590" si="100">E590</f>
        <v>1860.8</v>
      </c>
      <c r="F589" s="106">
        <f t="shared" si="100"/>
        <v>1953.3999999999999</v>
      </c>
      <c r="G589" s="106">
        <f t="shared" si="100"/>
        <v>1953.3999999999999</v>
      </c>
    </row>
    <row r="590" spans="1:7" ht="31.5">
      <c r="A590" s="16"/>
      <c r="B590" s="28" t="s">
        <v>599</v>
      </c>
      <c r="C590" s="105" t="s">
        <v>600</v>
      </c>
      <c r="D590" s="29"/>
      <c r="E590" s="106">
        <f t="shared" si="100"/>
        <v>1860.8</v>
      </c>
      <c r="F590" s="106">
        <f t="shared" si="100"/>
        <v>1953.3999999999999</v>
      </c>
      <c r="G590" s="106">
        <f t="shared" si="100"/>
        <v>1953.3999999999999</v>
      </c>
    </row>
    <row r="591" spans="1:7" ht="31.5">
      <c r="A591" s="16"/>
      <c r="B591" s="28" t="s">
        <v>589</v>
      </c>
      <c r="C591" s="31" t="s">
        <v>601</v>
      </c>
      <c r="D591" s="32"/>
      <c r="E591" s="106">
        <f>E592+E593</f>
        <v>1860.8</v>
      </c>
      <c r="F591" s="106">
        <f>F592+F593</f>
        <v>1953.3999999999999</v>
      </c>
      <c r="G591" s="106">
        <f>G592+G593</f>
        <v>1953.3999999999999</v>
      </c>
    </row>
    <row r="592" spans="1:7" ht="63">
      <c r="A592" s="16"/>
      <c r="B592" s="28" t="s">
        <v>114</v>
      </c>
      <c r="C592" s="31" t="s">
        <v>601</v>
      </c>
      <c r="D592" s="32">
        <v>100</v>
      </c>
      <c r="E592" s="106">
        <f>'вед прил 7'!H76</f>
        <v>1698.8</v>
      </c>
      <c r="F592" s="106">
        <f>'вед прил 7'!I76</f>
        <v>1920.3</v>
      </c>
      <c r="G592" s="106">
        <f>'вед прил 7'!J76</f>
        <v>1920.3</v>
      </c>
    </row>
    <row r="593" spans="1:7" ht="31.5">
      <c r="A593" s="16"/>
      <c r="B593" s="28" t="s">
        <v>102</v>
      </c>
      <c r="C593" s="31" t="s">
        <v>601</v>
      </c>
      <c r="D593" s="32">
        <v>200</v>
      </c>
      <c r="E593" s="106">
        <f>'вед прил 7'!H77</f>
        <v>162</v>
      </c>
      <c r="F593" s="106">
        <f>'вед прил 7'!I77</f>
        <v>33.1</v>
      </c>
      <c r="G593" s="106">
        <f>'вед прил 7'!J77</f>
        <v>33.1</v>
      </c>
    </row>
    <row r="594" spans="1:7">
      <c r="A594" s="102">
        <v>16</v>
      </c>
      <c r="B594" s="35" t="s">
        <v>602</v>
      </c>
      <c r="C594" s="114" t="s">
        <v>603</v>
      </c>
      <c r="D594" s="22"/>
      <c r="E594" s="104">
        <f>E599+E595</f>
        <v>13754.6</v>
      </c>
      <c r="F594" s="104">
        <f>F599+F595</f>
        <v>13295.6</v>
      </c>
      <c r="G594" s="104">
        <f>G599+G595</f>
        <v>14848.7</v>
      </c>
    </row>
    <row r="595" spans="1:7" ht="31.5">
      <c r="A595" s="102"/>
      <c r="B595" s="28" t="s">
        <v>604</v>
      </c>
      <c r="C595" s="113" t="s">
        <v>605</v>
      </c>
      <c r="D595" s="29"/>
      <c r="E595" s="106">
        <f t="shared" ref="E595:G597" si="101">E596</f>
        <v>13394.6</v>
      </c>
      <c r="F595" s="106">
        <f t="shared" si="101"/>
        <v>12935.6</v>
      </c>
      <c r="G595" s="106">
        <f t="shared" si="101"/>
        <v>14488.7</v>
      </c>
    </row>
    <row r="596" spans="1:7" ht="31.5">
      <c r="A596" s="102"/>
      <c r="B596" s="28" t="s">
        <v>606</v>
      </c>
      <c r="C596" s="113" t="s">
        <v>607</v>
      </c>
      <c r="D596" s="29"/>
      <c r="E596" s="106">
        <f t="shared" si="101"/>
        <v>13394.6</v>
      </c>
      <c r="F596" s="106">
        <f t="shared" si="101"/>
        <v>12935.6</v>
      </c>
      <c r="G596" s="106">
        <f t="shared" si="101"/>
        <v>14488.7</v>
      </c>
    </row>
    <row r="597" spans="1:7">
      <c r="A597" s="102"/>
      <c r="B597" s="28" t="s">
        <v>608</v>
      </c>
      <c r="C597" s="113" t="s">
        <v>609</v>
      </c>
      <c r="D597" s="29"/>
      <c r="E597" s="106">
        <f t="shared" si="101"/>
        <v>13394.6</v>
      </c>
      <c r="F597" s="106">
        <f t="shared" si="101"/>
        <v>12935.6</v>
      </c>
      <c r="G597" s="106">
        <f t="shared" si="101"/>
        <v>14488.7</v>
      </c>
    </row>
    <row r="598" spans="1:7">
      <c r="A598" s="102"/>
      <c r="B598" s="28" t="s">
        <v>111</v>
      </c>
      <c r="C598" s="113" t="s">
        <v>609</v>
      </c>
      <c r="D598" s="29">
        <v>300</v>
      </c>
      <c r="E598" s="106">
        <f>'вед прил 7'!H480</f>
        <v>13394.6</v>
      </c>
      <c r="F598" s="106">
        <f>'вед прил 7'!I480</f>
        <v>12935.6</v>
      </c>
      <c r="G598" s="106">
        <f>'вед прил 7'!J480</f>
        <v>14488.7</v>
      </c>
    </row>
    <row r="599" spans="1:7" ht="31.5">
      <c r="A599" s="16"/>
      <c r="B599" s="28" t="s">
        <v>610</v>
      </c>
      <c r="C599" s="113" t="s">
        <v>611</v>
      </c>
      <c r="D599" s="29"/>
      <c r="E599" s="106">
        <f>E600</f>
        <v>360</v>
      </c>
      <c r="F599" s="106">
        <f t="shared" ref="F599:G600" si="102">F600</f>
        <v>360</v>
      </c>
      <c r="G599" s="106">
        <f t="shared" si="102"/>
        <v>360</v>
      </c>
    </row>
    <row r="600" spans="1:7" ht="47.25">
      <c r="A600" s="16"/>
      <c r="B600" s="28" t="s">
        <v>612</v>
      </c>
      <c r="C600" s="105" t="s">
        <v>613</v>
      </c>
      <c r="D600" s="29"/>
      <c r="E600" s="106">
        <f>E601</f>
        <v>360</v>
      </c>
      <c r="F600" s="106">
        <f t="shared" si="102"/>
        <v>360</v>
      </c>
      <c r="G600" s="106">
        <f t="shared" si="102"/>
        <v>360</v>
      </c>
    </row>
    <row r="601" spans="1:7" ht="47.25">
      <c r="A601" s="16"/>
      <c r="B601" s="28" t="s">
        <v>614</v>
      </c>
      <c r="C601" s="105" t="s">
        <v>615</v>
      </c>
      <c r="D601" s="29" t="s">
        <v>0</v>
      </c>
      <c r="E601" s="106">
        <f>E602</f>
        <v>360</v>
      </c>
      <c r="F601" s="106">
        <f>F602</f>
        <v>360</v>
      </c>
      <c r="G601" s="106">
        <f>G602</f>
        <v>360</v>
      </c>
    </row>
    <row r="602" spans="1:7">
      <c r="A602" s="16"/>
      <c r="B602" s="28" t="s">
        <v>111</v>
      </c>
      <c r="C602" s="105" t="s">
        <v>615</v>
      </c>
      <c r="D602" s="29">
        <v>300</v>
      </c>
      <c r="E602" s="106">
        <f>'вед прил 7'!H437</f>
        <v>360</v>
      </c>
      <c r="F602" s="106">
        <f>'вед прил 7'!I437</f>
        <v>360</v>
      </c>
      <c r="G602" s="106">
        <f>'вед прил 7'!J437</f>
        <v>360</v>
      </c>
    </row>
    <row r="603" spans="1:7" ht="47.25">
      <c r="A603" s="102">
        <v>17</v>
      </c>
      <c r="B603" s="35" t="s">
        <v>616</v>
      </c>
      <c r="C603" s="114" t="s">
        <v>617</v>
      </c>
      <c r="D603" s="22"/>
      <c r="E603" s="104">
        <f>E604</f>
        <v>750</v>
      </c>
      <c r="F603" s="104">
        <f>F604</f>
        <v>750</v>
      </c>
      <c r="G603" s="104">
        <f>G604</f>
        <v>750</v>
      </c>
    </row>
    <row r="604" spans="1:7" ht="47.25">
      <c r="A604" s="16"/>
      <c r="B604" s="28" t="s">
        <v>618</v>
      </c>
      <c r="C604" s="113" t="s">
        <v>619</v>
      </c>
      <c r="D604" s="29"/>
      <c r="E604" s="106">
        <f>E605+E608</f>
        <v>750</v>
      </c>
      <c r="F604" s="106">
        <f>F605+F608</f>
        <v>750</v>
      </c>
      <c r="G604" s="106">
        <f>G605+G608</f>
        <v>750</v>
      </c>
    </row>
    <row r="605" spans="1:7" ht="31.5">
      <c r="A605" s="16"/>
      <c r="B605" s="28" t="s">
        <v>620</v>
      </c>
      <c r="C605" s="105" t="s">
        <v>621</v>
      </c>
      <c r="D605" s="29"/>
      <c r="E605" s="106">
        <f>E606</f>
        <v>750</v>
      </c>
      <c r="F605" s="106">
        <f t="shared" ref="F605:G605" si="103">F606</f>
        <v>750</v>
      </c>
      <c r="G605" s="106">
        <f t="shared" si="103"/>
        <v>750</v>
      </c>
    </row>
    <row r="606" spans="1:7" ht="31.5">
      <c r="A606" s="16"/>
      <c r="B606" s="28" t="s">
        <v>622</v>
      </c>
      <c r="C606" s="105" t="s">
        <v>623</v>
      </c>
      <c r="D606" s="29"/>
      <c r="E606" s="106">
        <f>E607</f>
        <v>750</v>
      </c>
      <c r="F606" s="106">
        <f t="shared" ref="F606:G606" si="104">F607</f>
        <v>750</v>
      </c>
      <c r="G606" s="106">
        <f t="shared" si="104"/>
        <v>750</v>
      </c>
    </row>
    <row r="607" spans="1:7" ht="30" customHeight="1">
      <c r="A607" s="16"/>
      <c r="B607" s="28" t="s">
        <v>102</v>
      </c>
      <c r="C607" s="105" t="s">
        <v>623</v>
      </c>
      <c r="D607" s="29">
        <v>200</v>
      </c>
      <c r="E607" s="106">
        <f>'вед прил 7'!H344</f>
        <v>750</v>
      </c>
      <c r="F607" s="106">
        <f>'вед прил 7'!I344</f>
        <v>750</v>
      </c>
      <c r="G607" s="106">
        <f>'вед прил 7'!J344</f>
        <v>750</v>
      </c>
    </row>
    <row r="608" spans="1:7" outlineLevel="1">
      <c r="A608" s="16"/>
      <c r="B608" s="28" t="s">
        <v>624</v>
      </c>
      <c r="C608" s="31" t="s">
        <v>625</v>
      </c>
      <c r="D608" s="29"/>
      <c r="E608" s="106">
        <f>E609+E611</f>
        <v>0</v>
      </c>
      <c r="F608" s="106">
        <f>F609+F611</f>
        <v>0</v>
      </c>
      <c r="G608" s="106">
        <f>G609+G611</f>
        <v>0</v>
      </c>
    </row>
    <row r="609" spans="1:7" ht="30" customHeight="1" outlineLevel="1">
      <c r="A609" s="16"/>
      <c r="B609" s="28" t="s">
        <v>626</v>
      </c>
      <c r="C609" s="31" t="s">
        <v>627</v>
      </c>
      <c r="D609" s="32"/>
      <c r="E609" s="106">
        <f>E610</f>
        <v>0</v>
      </c>
      <c r="F609" s="106">
        <f t="shared" ref="F609:G609" si="105">F610</f>
        <v>0</v>
      </c>
      <c r="G609" s="106">
        <f t="shared" si="105"/>
        <v>0</v>
      </c>
    </row>
    <row r="610" spans="1:7" ht="31.5" outlineLevel="1">
      <c r="A610" s="16"/>
      <c r="B610" s="28" t="s">
        <v>102</v>
      </c>
      <c r="C610" s="31" t="s">
        <v>627</v>
      </c>
      <c r="D610" s="32">
        <v>200</v>
      </c>
      <c r="E610" s="106">
        <f>'вед прил 7'!H347</f>
        <v>0</v>
      </c>
      <c r="F610" s="106">
        <f>'вед прил 7'!I347</f>
        <v>0</v>
      </c>
      <c r="G610" s="106"/>
    </row>
    <row r="611" spans="1:7" ht="31.5" outlineLevel="1">
      <c r="A611" s="16"/>
      <c r="B611" s="28" t="s">
        <v>626</v>
      </c>
      <c r="C611" s="31" t="s">
        <v>628</v>
      </c>
      <c r="D611" s="32"/>
      <c r="E611" s="106">
        <f>E612</f>
        <v>0</v>
      </c>
      <c r="F611" s="106">
        <f t="shared" ref="F611:G611" si="106">F612</f>
        <v>0</v>
      </c>
      <c r="G611" s="106">
        <f t="shared" si="106"/>
        <v>0</v>
      </c>
    </row>
    <row r="612" spans="1:7" ht="30.75" customHeight="1" outlineLevel="1">
      <c r="A612" s="16"/>
      <c r="B612" s="28" t="s">
        <v>102</v>
      </c>
      <c r="C612" s="31" t="s">
        <v>628</v>
      </c>
      <c r="D612" s="32">
        <v>200</v>
      </c>
      <c r="E612" s="106">
        <f>'вед прил 7'!H349</f>
        <v>0</v>
      </c>
      <c r="F612" s="106">
        <f>'вед прил 7'!I349</f>
        <v>0</v>
      </c>
      <c r="G612" s="106"/>
    </row>
    <row r="613" spans="1:7" collapsed="1">
      <c r="A613" s="102">
        <v>18</v>
      </c>
      <c r="B613" s="35" t="s">
        <v>629</v>
      </c>
      <c r="C613" s="114" t="s">
        <v>630</v>
      </c>
      <c r="D613" s="22"/>
      <c r="E613" s="104">
        <f t="shared" ref="E613:G615" si="107">E614</f>
        <v>4010.5</v>
      </c>
      <c r="F613" s="104">
        <f t="shared" si="107"/>
        <v>4010.5</v>
      </c>
      <c r="G613" s="104">
        <f t="shared" si="107"/>
        <v>4010.5</v>
      </c>
    </row>
    <row r="614" spans="1:7" ht="31.5">
      <c r="A614" s="16"/>
      <c r="B614" s="28" t="s">
        <v>631</v>
      </c>
      <c r="C614" s="113" t="s">
        <v>632</v>
      </c>
      <c r="D614" s="29"/>
      <c r="E614" s="106">
        <f t="shared" si="107"/>
        <v>4010.5</v>
      </c>
      <c r="F614" s="106">
        <f t="shared" si="107"/>
        <v>4010.5</v>
      </c>
      <c r="G614" s="106">
        <f t="shared" si="107"/>
        <v>4010.5</v>
      </c>
    </row>
    <row r="615" spans="1:7">
      <c r="A615" s="16"/>
      <c r="B615" s="28" t="s">
        <v>633</v>
      </c>
      <c r="C615" s="113" t="s">
        <v>634</v>
      </c>
      <c r="D615" s="29"/>
      <c r="E615" s="106">
        <f t="shared" si="107"/>
        <v>4010.5</v>
      </c>
      <c r="F615" s="106">
        <f t="shared" si="107"/>
        <v>4010.5</v>
      </c>
      <c r="G615" s="106">
        <f t="shared" si="107"/>
        <v>4010.5</v>
      </c>
    </row>
    <row r="616" spans="1:7" ht="31.5">
      <c r="A616" s="16"/>
      <c r="B616" s="28" t="s">
        <v>635</v>
      </c>
      <c r="C616" s="113" t="s">
        <v>636</v>
      </c>
      <c r="D616" s="29"/>
      <c r="E616" s="106">
        <f>E617+E618</f>
        <v>4010.5</v>
      </c>
      <c r="F616" s="106">
        <f>F617+F618</f>
        <v>4010.5</v>
      </c>
      <c r="G616" s="106">
        <f>G617+G618</f>
        <v>4010.5</v>
      </c>
    </row>
    <row r="617" spans="1:7" ht="31.5">
      <c r="A617" s="16"/>
      <c r="B617" s="28" t="s">
        <v>102</v>
      </c>
      <c r="C617" s="113" t="s">
        <v>636</v>
      </c>
      <c r="D617" s="29">
        <v>200</v>
      </c>
      <c r="E617" s="106">
        <f>'вед прил 7'!H409</f>
        <v>3010.5</v>
      </c>
      <c r="F617" s="106">
        <f>'вед прил 7'!I409</f>
        <v>3010.5</v>
      </c>
      <c r="G617" s="106">
        <f>'вед прил 7'!J409</f>
        <v>3010.5</v>
      </c>
    </row>
    <row r="618" spans="1:7">
      <c r="A618" s="16"/>
      <c r="B618" s="28" t="s">
        <v>111</v>
      </c>
      <c r="C618" s="113" t="s">
        <v>636</v>
      </c>
      <c r="D618" s="29">
        <v>300</v>
      </c>
      <c r="E618" s="106">
        <f>'вед прил 7'!H410</f>
        <v>1000</v>
      </c>
      <c r="F618" s="106">
        <f>'вед прил 7'!I410</f>
        <v>1000</v>
      </c>
      <c r="G618" s="106">
        <f>'вед прил 7'!J410</f>
        <v>1000</v>
      </c>
    </row>
    <row r="619" spans="1:7" ht="31.5">
      <c r="A619" s="102">
        <v>19</v>
      </c>
      <c r="B619" s="35" t="s">
        <v>637</v>
      </c>
      <c r="C619" s="114" t="s">
        <v>638</v>
      </c>
      <c r="D619" s="22"/>
      <c r="E619" s="104">
        <f>E620+E636+E640</f>
        <v>81323.800000000017</v>
      </c>
      <c r="F619" s="104">
        <f>F620+F636+F640</f>
        <v>84714.6</v>
      </c>
      <c r="G619" s="104">
        <f>G620+G636+G640</f>
        <v>76382.8</v>
      </c>
    </row>
    <row r="620" spans="1:7" ht="47.25">
      <c r="A620" s="16"/>
      <c r="B620" s="28" t="s">
        <v>639</v>
      </c>
      <c r="C620" s="113" t="s">
        <v>640</v>
      </c>
      <c r="D620" s="29"/>
      <c r="E620" s="106">
        <f>E621+E626+E631</f>
        <v>70909.600000000006</v>
      </c>
      <c r="F620" s="106">
        <f>F621+F626+F631</f>
        <v>72270.7</v>
      </c>
      <c r="G620" s="106">
        <f>G621+G626+G631</f>
        <v>71833.2</v>
      </c>
    </row>
    <row r="621" spans="1:7" ht="31.5">
      <c r="A621" s="16"/>
      <c r="B621" s="28" t="s">
        <v>641</v>
      </c>
      <c r="C621" s="113" t="s">
        <v>642</v>
      </c>
      <c r="D621" s="29"/>
      <c r="E621" s="106">
        <f>E622+E624</f>
        <v>41075.5</v>
      </c>
      <c r="F621" s="106">
        <f>F622+F624</f>
        <v>41590.5</v>
      </c>
      <c r="G621" s="106">
        <f>G622+G624</f>
        <v>41590.5</v>
      </c>
    </row>
    <row r="622" spans="1:7" ht="31.5">
      <c r="A622" s="16"/>
      <c r="B622" s="28" t="s">
        <v>188</v>
      </c>
      <c r="C622" s="105" t="s">
        <v>643</v>
      </c>
      <c r="D622" s="29"/>
      <c r="E622" s="106">
        <f>E623</f>
        <v>41075.5</v>
      </c>
      <c r="F622" s="106">
        <f>F623</f>
        <v>41590.5</v>
      </c>
      <c r="G622" s="106">
        <f>G623</f>
        <v>41590.5</v>
      </c>
    </row>
    <row r="623" spans="1:7" ht="31.5">
      <c r="A623" s="16"/>
      <c r="B623" s="28" t="s">
        <v>89</v>
      </c>
      <c r="C623" s="105" t="s">
        <v>643</v>
      </c>
      <c r="D623" s="29">
        <v>600</v>
      </c>
      <c r="E623" s="106">
        <f>'вед прил 7'!H184</f>
        <v>41075.5</v>
      </c>
      <c r="F623" s="106">
        <f>'вед прил 7'!I184</f>
        <v>41590.5</v>
      </c>
      <c r="G623" s="106">
        <f>'вед прил 7'!J184</f>
        <v>41590.5</v>
      </c>
    </row>
    <row r="624" spans="1:7" outlineLevel="1">
      <c r="A624" s="16"/>
      <c r="B624" s="28" t="s">
        <v>94</v>
      </c>
      <c r="C624" s="105" t="s">
        <v>644</v>
      </c>
      <c r="D624" s="29"/>
      <c r="E624" s="106">
        <f>E625</f>
        <v>0</v>
      </c>
      <c r="F624" s="106">
        <f>F625</f>
        <v>0</v>
      </c>
      <c r="G624" s="106">
        <f>G625</f>
        <v>0</v>
      </c>
    </row>
    <row r="625" spans="1:7" ht="31.5" outlineLevel="1">
      <c r="A625" s="16"/>
      <c r="B625" s="28" t="s">
        <v>89</v>
      </c>
      <c r="C625" s="105" t="s">
        <v>644</v>
      </c>
      <c r="D625" s="29">
        <v>600</v>
      </c>
      <c r="E625" s="106">
        <f>'вед прил 7'!H186</f>
        <v>0</v>
      </c>
      <c r="F625" s="106">
        <f>'вед прил 7'!I186</f>
        <v>0</v>
      </c>
      <c r="G625" s="106">
        <f>'вед прил 7'!J186</f>
        <v>0</v>
      </c>
    </row>
    <row r="626" spans="1:7" ht="31.5" collapsed="1">
      <c r="A626" s="16"/>
      <c r="B626" s="28" t="s">
        <v>645</v>
      </c>
      <c r="C626" s="105" t="s">
        <v>646</v>
      </c>
      <c r="D626" s="29"/>
      <c r="E626" s="106">
        <f>E629+E627</f>
        <v>22529.3</v>
      </c>
      <c r="F626" s="106">
        <f t="shared" ref="F626:G626" si="108">F629+F627</f>
        <v>23449.1</v>
      </c>
      <c r="G626" s="106">
        <f t="shared" si="108"/>
        <v>22984.3</v>
      </c>
    </row>
    <row r="627" spans="1:7" outlineLevel="1">
      <c r="A627" s="16"/>
      <c r="B627" s="28" t="s">
        <v>87</v>
      </c>
      <c r="C627" s="105" t="s">
        <v>647</v>
      </c>
      <c r="D627" s="29"/>
      <c r="E627" s="106">
        <f t="shared" ref="E627:G629" si="109">E628</f>
        <v>0</v>
      </c>
      <c r="F627" s="106">
        <f t="shared" si="109"/>
        <v>0</v>
      </c>
      <c r="G627" s="106">
        <f t="shared" si="109"/>
        <v>0</v>
      </c>
    </row>
    <row r="628" spans="1:7" ht="31.5" outlineLevel="1">
      <c r="A628" s="16"/>
      <c r="B628" s="28" t="s">
        <v>89</v>
      </c>
      <c r="C628" s="105" t="s">
        <v>647</v>
      </c>
      <c r="D628" s="29">
        <v>600</v>
      </c>
      <c r="E628" s="106">
        <f>'вед прил 7'!H189</f>
        <v>0</v>
      </c>
      <c r="F628" s="106">
        <f>'вед прил 7'!I189</f>
        <v>0</v>
      </c>
      <c r="G628" s="106">
        <f>'вед прил 7'!J189</f>
        <v>0</v>
      </c>
    </row>
    <row r="629" spans="1:7" ht="31.5" collapsed="1">
      <c r="A629" s="16"/>
      <c r="B629" s="28" t="s">
        <v>188</v>
      </c>
      <c r="C629" s="105" t="s">
        <v>648</v>
      </c>
      <c r="D629" s="29"/>
      <c r="E629" s="106">
        <f t="shared" si="109"/>
        <v>22529.3</v>
      </c>
      <c r="F629" s="106">
        <f t="shared" si="109"/>
        <v>23449.1</v>
      </c>
      <c r="G629" s="106">
        <f t="shared" si="109"/>
        <v>22984.3</v>
      </c>
    </row>
    <row r="630" spans="1:7" ht="31.5">
      <c r="A630" s="16"/>
      <c r="B630" s="28" t="s">
        <v>89</v>
      </c>
      <c r="C630" s="105" t="s">
        <v>648</v>
      </c>
      <c r="D630" s="29">
        <v>600</v>
      </c>
      <c r="E630" s="106">
        <f>'вед прил 7'!H191</f>
        <v>22529.3</v>
      </c>
      <c r="F630" s="106">
        <f>'вед прил 7'!I191</f>
        <v>23449.1</v>
      </c>
      <c r="G630" s="106">
        <f>'вед прил 7'!J191</f>
        <v>22984.3</v>
      </c>
    </row>
    <row r="631" spans="1:7" ht="31.5">
      <c r="A631" s="16"/>
      <c r="B631" s="28" t="s">
        <v>649</v>
      </c>
      <c r="C631" s="105" t="s">
        <v>650</v>
      </c>
      <c r="D631" s="29"/>
      <c r="E631" s="106">
        <f>E632+E634</f>
        <v>7304.8</v>
      </c>
      <c r="F631" s="106">
        <f>F632</f>
        <v>7231.1</v>
      </c>
      <c r="G631" s="106">
        <f>G632</f>
        <v>7258.4</v>
      </c>
    </row>
    <row r="632" spans="1:7" ht="31.5">
      <c r="A632" s="16"/>
      <c r="B632" s="28" t="s">
        <v>188</v>
      </c>
      <c r="C632" s="105" t="s">
        <v>651</v>
      </c>
      <c r="D632" s="29"/>
      <c r="E632" s="106">
        <f>E633</f>
        <v>7304.8</v>
      </c>
      <c r="F632" s="106">
        <f>F633</f>
        <v>7231.1</v>
      </c>
      <c r="G632" s="106">
        <f>G633</f>
        <v>7258.4</v>
      </c>
    </row>
    <row r="633" spans="1:7" ht="31.5">
      <c r="A633" s="16"/>
      <c r="B633" s="28" t="s">
        <v>89</v>
      </c>
      <c r="C633" s="105" t="s">
        <v>651</v>
      </c>
      <c r="D633" s="29">
        <v>600</v>
      </c>
      <c r="E633" s="106">
        <f>'вед прил 7'!H194</f>
        <v>7304.8</v>
      </c>
      <c r="F633" s="106">
        <f>'вед прил 7'!I194</f>
        <v>7231.1</v>
      </c>
      <c r="G633" s="106">
        <f>'вед прил 7'!J194</f>
        <v>7258.4</v>
      </c>
    </row>
    <row r="634" spans="1:7" outlineLevel="1">
      <c r="A634" s="16"/>
      <c r="B634" s="28" t="s">
        <v>94</v>
      </c>
      <c r="C634" s="105" t="s">
        <v>652</v>
      </c>
      <c r="D634" s="29"/>
      <c r="E634" s="106">
        <f>E635</f>
        <v>0</v>
      </c>
      <c r="F634" s="106">
        <f>F635</f>
        <v>0</v>
      </c>
      <c r="G634" s="106">
        <f>G635</f>
        <v>0</v>
      </c>
    </row>
    <row r="635" spans="1:7" ht="31.5" outlineLevel="1">
      <c r="A635" s="16"/>
      <c r="B635" s="28" t="s">
        <v>89</v>
      </c>
      <c r="C635" s="105" t="s">
        <v>652</v>
      </c>
      <c r="D635" s="29">
        <v>600</v>
      </c>
      <c r="E635" s="106">
        <f>'вед прил 7'!H196</f>
        <v>0</v>
      </c>
      <c r="F635" s="106">
        <v>0</v>
      </c>
      <c r="G635" s="106">
        <v>0</v>
      </c>
    </row>
    <row r="636" spans="1:7" ht="31.5" collapsed="1">
      <c r="A636" s="16"/>
      <c r="B636" s="28" t="s">
        <v>653</v>
      </c>
      <c r="C636" s="105" t="s">
        <v>654</v>
      </c>
      <c r="D636" s="29"/>
      <c r="E636" s="106">
        <f>E637</f>
        <v>8013.6</v>
      </c>
      <c r="F636" s="106">
        <f t="shared" ref="F636:G638" si="110">F637</f>
        <v>10043.299999999999</v>
      </c>
      <c r="G636" s="106">
        <f t="shared" si="110"/>
        <v>2149</v>
      </c>
    </row>
    <row r="637" spans="1:7" ht="63">
      <c r="A637" s="16"/>
      <c r="B637" s="28" t="s">
        <v>655</v>
      </c>
      <c r="C637" s="105" t="s">
        <v>656</v>
      </c>
      <c r="D637" s="29"/>
      <c r="E637" s="106">
        <f>E638</f>
        <v>8013.6</v>
      </c>
      <c r="F637" s="106">
        <f t="shared" si="110"/>
        <v>10043.299999999999</v>
      </c>
      <c r="G637" s="106">
        <f t="shared" si="110"/>
        <v>2149</v>
      </c>
    </row>
    <row r="638" spans="1:7" ht="31.5">
      <c r="A638" s="16"/>
      <c r="B638" s="28" t="s">
        <v>657</v>
      </c>
      <c r="C638" s="105" t="s">
        <v>658</v>
      </c>
      <c r="D638" s="29"/>
      <c r="E638" s="106">
        <f>E639</f>
        <v>8013.6</v>
      </c>
      <c r="F638" s="106">
        <f t="shared" si="110"/>
        <v>10043.299999999999</v>
      </c>
      <c r="G638" s="106">
        <f t="shared" si="110"/>
        <v>2149</v>
      </c>
    </row>
    <row r="639" spans="1:7" ht="31.5">
      <c r="A639" s="16"/>
      <c r="B639" s="28" t="s">
        <v>89</v>
      </c>
      <c r="C639" s="105" t="s">
        <v>658</v>
      </c>
      <c r="D639" s="29">
        <v>600</v>
      </c>
      <c r="E639" s="106">
        <f>'вед прил 7'!H200</f>
        <v>8013.6</v>
      </c>
      <c r="F639" s="106">
        <f>'вед прил 7'!I200</f>
        <v>10043.299999999999</v>
      </c>
      <c r="G639" s="106">
        <f>'вед прил 7'!J200</f>
        <v>2149</v>
      </c>
    </row>
    <row r="640" spans="1:7" ht="31.5">
      <c r="A640" s="16"/>
      <c r="B640" s="28" t="s">
        <v>659</v>
      </c>
      <c r="C640" s="105" t="s">
        <v>660</v>
      </c>
      <c r="D640" s="29"/>
      <c r="E640" s="106">
        <f t="shared" ref="E640:G641" si="111">E641</f>
        <v>2400.6</v>
      </c>
      <c r="F640" s="106">
        <f t="shared" si="111"/>
        <v>2400.6</v>
      </c>
      <c r="G640" s="106">
        <f t="shared" si="111"/>
        <v>2400.6</v>
      </c>
    </row>
    <row r="641" spans="1:7" ht="47.25">
      <c r="A641" s="16"/>
      <c r="B641" s="28" t="s">
        <v>661</v>
      </c>
      <c r="C641" s="105" t="s">
        <v>662</v>
      </c>
      <c r="D641" s="29"/>
      <c r="E641" s="106">
        <f t="shared" si="111"/>
        <v>2400.6</v>
      </c>
      <c r="F641" s="106">
        <f t="shared" si="111"/>
        <v>2400.6</v>
      </c>
      <c r="G641" s="106">
        <f t="shared" si="111"/>
        <v>2400.6</v>
      </c>
    </row>
    <row r="642" spans="1:7" ht="47.25">
      <c r="A642" s="16"/>
      <c r="B642" s="28" t="s">
        <v>663</v>
      </c>
      <c r="C642" s="105" t="s">
        <v>664</v>
      </c>
      <c r="D642" s="29"/>
      <c r="E642" s="106">
        <f>E644+E643</f>
        <v>2400.6</v>
      </c>
      <c r="F642" s="106">
        <f>F644+F643</f>
        <v>2400.6</v>
      </c>
      <c r="G642" s="106">
        <f>G644+G643</f>
        <v>2400.6</v>
      </c>
    </row>
    <row r="643" spans="1:7" ht="31.5">
      <c r="A643" s="16"/>
      <c r="B643" s="28" t="s">
        <v>102</v>
      </c>
      <c r="C643" s="105" t="s">
        <v>664</v>
      </c>
      <c r="D643" s="29">
        <v>200</v>
      </c>
      <c r="E643" s="106">
        <f>'вед прил 7'!H204</f>
        <v>190</v>
      </c>
      <c r="F643" s="106">
        <f>'вед прил 7'!I204</f>
        <v>190</v>
      </c>
      <c r="G643" s="106">
        <f>'вед прил 7'!J204</f>
        <v>190</v>
      </c>
    </row>
    <row r="644" spans="1:7" ht="31.5">
      <c r="A644" s="16"/>
      <c r="B644" s="28" t="s">
        <v>89</v>
      </c>
      <c r="C644" s="105" t="s">
        <v>664</v>
      </c>
      <c r="D644" s="29">
        <v>600</v>
      </c>
      <c r="E644" s="106">
        <f>'вед прил 7'!H205</f>
        <v>2210.6</v>
      </c>
      <c r="F644" s="106">
        <f>'вед прил 7'!I205</f>
        <v>2210.6</v>
      </c>
      <c r="G644" s="106">
        <f>'вед прил 7'!J205</f>
        <v>2210.6</v>
      </c>
    </row>
    <row r="645" spans="1:7" ht="31.5">
      <c r="A645" s="102">
        <v>20</v>
      </c>
      <c r="B645" s="116" t="s">
        <v>665</v>
      </c>
      <c r="C645" s="114" t="s">
        <v>666</v>
      </c>
      <c r="D645" s="22"/>
      <c r="E645" s="104">
        <f>E646</f>
        <v>135660</v>
      </c>
      <c r="F645" s="104">
        <f>F646</f>
        <v>56827.700000000004</v>
      </c>
      <c r="G645" s="104">
        <f>G646</f>
        <v>56883.8</v>
      </c>
    </row>
    <row r="646" spans="1:7" ht="31.5">
      <c r="A646" s="16"/>
      <c r="B646" s="63" t="s">
        <v>667</v>
      </c>
      <c r="C646" s="113" t="s">
        <v>668</v>
      </c>
      <c r="D646" s="29"/>
      <c r="E646" s="106">
        <f>E647+E652+E655</f>
        <v>135660</v>
      </c>
      <c r="F646" s="106">
        <f>F647+F652+F655</f>
        <v>56827.700000000004</v>
      </c>
      <c r="G646" s="106">
        <f>G647+G652+G655</f>
        <v>56883.8</v>
      </c>
    </row>
    <row r="647" spans="1:7" ht="31.5">
      <c r="A647" s="16"/>
      <c r="B647" s="63" t="s">
        <v>669</v>
      </c>
      <c r="C647" s="113" t="s">
        <v>670</v>
      </c>
      <c r="D647" s="29"/>
      <c r="E647" s="106">
        <f>E648+E650</f>
        <v>102894.3</v>
      </c>
      <c r="F647" s="106">
        <f>F648+F650</f>
        <v>23400</v>
      </c>
      <c r="G647" s="106">
        <f>G648+G650</f>
        <v>23400</v>
      </c>
    </row>
    <row r="648" spans="1:7">
      <c r="A648" s="16"/>
      <c r="B648" s="63" t="s">
        <v>671</v>
      </c>
      <c r="C648" s="113" t="s">
        <v>672</v>
      </c>
      <c r="D648" s="29"/>
      <c r="E648" s="106">
        <f>E649</f>
        <v>33400</v>
      </c>
      <c r="F648" s="106">
        <f>F649</f>
        <v>23400</v>
      </c>
      <c r="G648" s="106">
        <f>G649</f>
        <v>23400</v>
      </c>
    </row>
    <row r="649" spans="1:7">
      <c r="A649" s="16"/>
      <c r="B649" s="63" t="s">
        <v>514</v>
      </c>
      <c r="C649" s="113" t="s">
        <v>672</v>
      </c>
      <c r="D649" s="29">
        <v>500</v>
      </c>
      <c r="E649" s="106">
        <f>'вед прил 7'!H572</f>
        <v>33400</v>
      </c>
      <c r="F649" s="106">
        <f>'вед прил 7'!I572</f>
        <v>23400</v>
      </c>
      <c r="G649" s="106">
        <f>'вед прил 7'!J572</f>
        <v>23400</v>
      </c>
    </row>
    <row r="650" spans="1:7" ht="31.5">
      <c r="A650" s="16"/>
      <c r="B650" s="63" t="s">
        <v>673</v>
      </c>
      <c r="C650" s="113" t="s">
        <v>674</v>
      </c>
      <c r="D650" s="29"/>
      <c r="E650" s="106">
        <f>E651</f>
        <v>69494.3</v>
      </c>
      <c r="F650" s="106">
        <f>F651</f>
        <v>0</v>
      </c>
      <c r="G650" s="106">
        <f>G651</f>
        <v>0</v>
      </c>
    </row>
    <row r="651" spans="1:7">
      <c r="A651" s="16"/>
      <c r="B651" s="63" t="s">
        <v>514</v>
      </c>
      <c r="C651" s="113" t="s">
        <v>674</v>
      </c>
      <c r="D651" s="29">
        <v>500</v>
      </c>
      <c r="E651" s="106">
        <f>'вед прил 7'!H553</f>
        <v>69494.3</v>
      </c>
      <c r="F651" s="106">
        <f>'вед прил 7'!I553</f>
        <v>0</v>
      </c>
      <c r="G651" s="106">
        <f>'вед прил 7'!J553</f>
        <v>0</v>
      </c>
    </row>
    <row r="652" spans="1:7" ht="31.5">
      <c r="A652" s="16"/>
      <c r="B652" s="28" t="s">
        <v>675</v>
      </c>
      <c r="C652" s="113" t="s">
        <v>676</v>
      </c>
      <c r="D652" s="29"/>
      <c r="E652" s="106">
        <f t="shared" ref="E652:G653" si="112">E653</f>
        <v>220</v>
      </c>
      <c r="F652" s="106">
        <f t="shared" si="112"/>
        <v>220</v>
      </c>
      <c r="G652" s="106">
        <f t="shared" si="112"/>
        <v>220</v>
      </c>
    </row>
    <row r="653" spans="1:7" ht="31.5">
      <c r="A653" s="16"/>
      <c r="B653" s="28" t="s">
        <v>677</v>
      </c>
      <c r="C653" s="105" t="s">
        <v>678</v>
      </c>
      <c r="D653" s="29"/>
      <c r="E653" s="106">
        <f t="shared" si="112"/>
        <v>220</v>
      </c>
      <c r="F653" s="106">
        <f t="shared" si="112"/>
        <v>220</v>
      </c>
      <c r="G653" s="106">
        <f t="shared" si="112"/>
        <v>220</v>
      </c>
    </row>
    <row r="654" spans="1:7">
      <c r="A654" s="16"/>
      <c r="B654" s="28" t="s">
        <v>679</v>
      </c>
      <c r="C654" s="105" t="s">
        <v>678</v>
      </c>
      <c r="D654" s="29">
        <v>700</v>
      </c>
      <c r="E654" s="106">
        <f>'вед прил 7'!H541</f>
        <v>220</v>
      </c>
      <c r="F654" s="106">
        <f>'вед прил 7'!I541</f>
        <v>220</v>
      </c>
      <c r="G654" s="106">
        <f>'вед прил 7'!J541</f>
        <v>220</v>
      </c>
    </row>
    <row r="655" spans="1:7" ht="31.5">
      <c r="A655" s="16"/>
      <c r="B655" s="28" t="s">
        <v>680</v>
      </c>
      <c r="C655" s="105" t="s">
        <v>681</v>
      </c>
      <c r="D655" s="29"/>
      <c r="E655" s="106">
        <f>E656+E660</f>
        <v>32545.7</v>
      </c>
      <c r="F655" s="106">
        <f>F656+F660</f>
        <v>33207.700000000004</v>
      </c>
      <c r="G655" s="106">
        <f>G656+G660</f>
        <v>33263.800000000003</v>
      </c>
    </row>
    <row r="656" spans="1:7">
      <c r="A656" s="16"/>
      <c r="B656" s="28" t="s">
        <v>201</v>
      </c>
      <c r="C656" s="105" t="s">
        <v>682</v>
      </c>
      <c r="D656" s="29"/>
      <c r="E656" s="106">
        <f>E657+E658+E659</f>
        <v>32545.7</v>
      </c>
      <c r="F656" s="106">
        <f>F657+F658+F659</f>
        <v>33207.700000000004</v>
      </c>
      <c r="G656" s="106">
        <f>G657+G658+G659</f>
        <v>33263.800000000003</v>
      </c>
    </row>
    <row r="657" spans="1:7" ht="63">
      <c r="A657" s="16"/>
      <c r="B657" s="28" t="s">
        <v>114</v>
      </c>
      <c r="C657" s="105" t="s">
        <v>682</v>
      </c>
      <c r="D657" s="29">
        <v>100</v>
      </c>
      <c r="E657" s="106">
        <f>'вед прил 7'!H561</f>
        <v>28287.9</v>
      </c>
      <c r="F657" s="106">
        <f>'вед прил 7'!I561</f>
        <v>28837.9</v>
      </c>
      <c r="G657" s="106">
        <f>'вед прил 7'!J561</f>
        <v>28837.9</v>
      </c>
    </row>
    <row r="658" spans="1:7" ht="31.5">
      <c r="A658" s="16"/>
      <c r="B658" s="28" t="s">
        <v>102</v>
      </c>
      <c r="C658" s="105" t="s">
        <v>682</v>
      </c>
      <c r="D658" s="29">
        <v>200</v>
      </c>
      <c r="E658" s="106">
        <f>'вед прил 7'!H562</f>
        <v>4257.8</v>
      </c>
      <c r="F658" s="106">
        <f>'вед прил 7'!I562</f>
        <v>4369.8</v>
      </c>
      <c r="G658" s="106">
        <f>'вед прил 7'!J562</f>
        <v>4425.8999999999996</v>
      </c>
    </row>
    <row r="659" spans="1:7" outlineLevel="1">
      <c r="A659" s="16"/>
      <c r="B659" s="28" t="s">
        <v>192</v>
      </c>
      <c r="C659" s="105" t="s">
        <v>682</v>
      </c>
      <c r="D659" s="29">
        <v>800</v>
      </c>
      <c r="E659" s="106">
        <f>'вед прил 7'!H563</f>
        <v>0</v>
      </c>
      <c r="F659" s="106">
        <f>'вед прил 7'!I563</f>
        <v>0</v>
      </c>
      <c r="G659" s="106">
        <f>'вед прил 7'!J563</f>
        <v>0</v>
      </c>
    </row>
    <row r="660" spans="1:7" ht="110.25" outlineLevel="1">
      <c r="A660" s="16"/>
      <c r="B660" s="28" t="s">
        <v>203</v>
      </c>
      <c r="C660" s="31" t="s">
        <v>683</v>
      </c>
      <c r="D660" s="29"/>
      <c r="E660" s="106">
        <f>E661</f>
        <v>0</v>
      </c>
      <c r="F660" s="106">
        <f>F661</f>
        <v>0</v>
      </c>
      <c r="G660" s="106">
        <f>G661</f>
        <v>0</v>
      </c>
    </row>
    <row r="661" spans="1:7" ht="63" outlineLevel="1">
      <c r="A661" s="16"/>
      <c r="B661" s="28" t="s">
        <v>114</v>
      </c>
      <c r="C661" s="31" t="s">
        <v>683</v>
      </c>
      <c r="D661" s="29">
        <v>100</v>
      </c>
      <c r="E661" s="106">
        <f>'вед прил 7'!H565</f>
        <v>0</v>
      </c>
      <c r="F661" s="106"/>
      <c r="G661" s="106"/>
    </row>
    <row r="662" spans="1:7" ht="47.25" collapsed="1">
      <c r="A662" s="102">
        <v>21</v>
      </c>
      <c r="B662" s="35" t="s">
        <v>684</v>
      </c>
      <c r="C662" s="24" t="s">
        <v>685</v>
      </c>
      <c r="D662" s="25"/>
      <c r="E662" s="104">
        <f>E663</f>
        <v>5000</v>
      </c>
      <c r="F662" s="104">
        <f>F663</f>
        <v>5000</v>
      </c>
      <c r="G662" s="104">
        <f>G663</f>
        <v>5000</v>
      </c>
    </row>
    <row r="663" spans="1:7" ht="47.25">
      <c r="A663" s="16"/>
      <c r="B663" s="28" t="s">
        <v>686</v>
      </c>
      <c r="C663" s="31" t="s">
        <v>687</v>
      </c>
      <c r="D663" s="32"/>
      <c r="E663" s="106">
        <f>E664</f>
        <v>5000</v>
      </c>
      <c r="F663" s="106">
        <f>F664</f>
        <v>5000</v>
      </c>
      <c r="G663" s="106">
        <f t="shared" ref="F663:G665" si="113">G664</f>
        <v>5000</v>
      </c>
    </row>
    <row r="664" spans="1:7">
      <c r="A664" s="16"/>
      <c r="B664" s="28" t="s">
        <v>688</v>
      </c>
      <c r="C664" s="31" t="s">
        <v>689</v>
      </c>
      <c r="D664" s="32"/>
      <c r="E664" s="106">
        <f>E665+E667+E669</f>
        <v>5000</v>
      </c>
      <c r="F664" s="106">
        <f>F665+F667+F669</f>
        <v>5000</v>
      </c>
      <c r="G664" s="106">
        <f>G665+G667+G669</f>
        <v>5000</v>
      </c>
    </row>
    <row r="665" spans="1:7">
      <c r="A665" s="16"/>
      <c r="B665" s="28" t="s">
        <v>690</v>
      </c>
      <c r="C665" s="31" t="s">
        <v>691</v>
      </c>
      <c r="D665" s="32"/>
      <c r="E665" s="106">
        <f>E666</f>
        <v>5000</v>
      </c>
      <c r="F665" s="106">
        <f t="shared" si="113"/>
        <v>5000</v>
      </c>
      <c r="G665" s="106">
        <f t="shared" si="113"/>
        <v>5000</v>
      </c>
    </row>
    <row r="666" spans="1:7" ht="31.5">
      <c r="A666" s="16"/>
      <c r="B666" s="28" t="s">
        <v>102</v>
      </c>
      <c r="C666" s="31" t="s">
        <v>691</v>
      </c>
      <c r="D666" s="32">
        <v>200</v>
      </c>
      <c r="E666" s="106">
        <f>'вед прил 7'!H592</f>
        <v>5000</v>
      </c>
      <c r="F666" s="106">
        <f>'вед прил 7'!I592</f>
        <v>5000</v>
      </c>
      <c r="G666" s="106">
        <f>'вед прил 7'!J592</f>
        <v>5000</v>
      </c>
    </row>
    <row r="667" spans="1:7" ht="31.5" outlineLevel="1">
      <c r="A667" s="16"/>
      <c r="B667" s="28" t="s">
        <v>692</v>
      </c>
      <c r="C667" s="31" t="s">
        <v>693</v>
      </c>
      <c r="D667" s="32"/>
      <c r="E667" s="106">
        <f>E668</f>
        <v>0</v>
      </c>
      <c r="F667" s="106">
        <f>F668</f>
        <v>0</v>
      </c>
      <c r="G667" s="106">
        <f>G668</f>
        <v>0</v>
      </c>
    </row>
    <row r="668" spans="1:7" ht="31.5" outlineLevel="1">
      <c r="A668" s="16"/>
      <c r="B668" s="28" t="s">
        <v>102</v>
      </c>
      <c r="C668" s="31" t="s">
        <v>693</v>
      </c>
      <c r="D668" s="32">
        <v>200</v>
      </c>
      <c r="E668" s="106">
        <f>'вед прил 7'!H594</f>
        <v>0</v>
      </c>
      <c r="F668" s="106">
        <f>'вед прил 7'!I594</f>
        <v>0</v>
      </c>
      <c r="G668" s="106">
        <f>'вед прил 7'!J594</f>
        <v>0</v>
      </c>
    </row>
    <row r="669" spans="1:7" ht="31.5" outlineLevel="1">
      <c r="A669" s="16"/>
      <c r="B669" s="28" t="s">
        <v>694</v>
      </c>
      <c r="C669" s="31" t="s">
        <v>695</v>
      </c>
      <c r="D669" s="32"/>
      <c r="E669" s="106">
        <f>E670</f>
        <v>0</v>
      </c>
      <c r="F669" s="106">
        <f>F670</f>
        <v>0</v>
      </c>
      <c r="G669" s="106">
        <f>G670</f>
        <v>0</v>
      </c>
    </row>
    <row r="670" spans="1:7" ht="31.5" outlineLevel="1">
      <c r="A670" s="16"/>
      <c r="B670" s="28" t="s">
        <v>102</v>
      </c>
      <c r="C670" s="31" t="s">
        <v>695</v>
      </c>
      <c r="D670" s="32">
        <v>200</v>
      </c>
      <c r="E670" s="106">
        <f>'вед прил 7'!H596</f>
        <v>0</v>
      </c>
      <c r="F670" s="106">
        <f>'вед прил 7'!I596</f>
        <v>0</v>
      </c>
      <c r="G670" s="106">
        <f>'вед прил 7'!J596</f>
        <v>0</v>
      </c>
    </row>
    <row r="671" spans="1:7" ht="31.5" collapsed="1">
      <c r="A671" s="102">
        <v>22</v>
      </c>
      <c r="B671" s="35" t="s">
        <v>696</v>
      </c>
      <c r="C671" s="24" t="s">
        <v>697</v>
      </c>
      <c r="D671" s="25"/>
      <c r="E671" s="104">
        <f t="shared" ref="E671:G672" si="114">E672</f>
        <v>175</v>
      </c>
      <c r="F671" s="104">
        <f t="shared" si="114"/>
        <v>175</v>
      </c>
      <c r="G671" s="104">
        <f t="shared" si="114"/>
        <v>175</v>
      </c>
    </row>
    <row r="672" spans="1:7" ht="31.5">
      <c r="A672" s="16"/>
      <c r="B672" s="28" t="s">
        <v>698</v>
      </c>
      <c r="C672" s="31" t="s">
        <v>699</v>
      </c>
      <c r="D672" s="32"/>
      <c r="E672" s="106">
        <f t="shared" si="114"/>
        <v>175</v>
      </c>
      <c r="F672" s="106">
        <f t="shared" si="114"/>
        <v>175</v>
      </c>
      <c r="G672" s="106">
        <f t="shared" si="114"/>
        <v>175</v>
      </c>
    </row>
    <row r="673" spans="1:13">
      <c r="A673" s="16"/>
      <c r="B673" s="28" t="s">
        <v>700</v>
      </c>
      <c r="C673" s="31" t="s">
        <v>701</v>
      </c>
      <c r="D673" s="32"/>
      <c r="E673" s="106">
        <f>E674+E676</f>
        <v>175</v>
      </c>
      <c r="F673" s="106">
        <f>F674+F676</f>
        <v>175</v>
      </c>
      <c r="G673" s="106">
        <f>G674+G676</f>
        <v>175</v>
      </c>
    </row>
    <row r="674" spans="1:13" ht="31.5">
      <c r="A674" s="16"/>
      <c r="B674" s="28" t="s">
        <v>702</v>
      </c>
      <c r="C674" s="31" t="s">
        <v>703</v>
      </c>
      <c r="D674" s="32"/>
      <c r="E674" s="106">
        <f>E675</f>
        <v>25</v>
      </c>
      <c r="F674" s="106">
        <f>F675</f>
        <v>25</v>
      </c>
      <c r="G674" s="106">
        <f>G675</f>
        <v>25</v>
      </c>
    </row>
    <row r="675" spans="1:13" ht="31.5">
      <c r="A675" s="16"/>
      <c r="B675" s="28" t="s">
        <v>102</v>
      </c>
      <c r="C675" s="31" t="s">
        <v>703</v>
      </c>
      <c r="D675" s="32">
        <v>200</v>
      </c>
      <c r="E675" s="106">
        <f>'вед прил 7'!H283</f>
        <v>25</v>
      </c>
      <c r="F675" s="106">
        <f>'вед прил 7'!I283</f>
        <v>25</v>
      </c>
      <c r="G675" s="106">
        <f>'вед прил 7'!J283</f>
        <v>25</v>
      </c>
    </row>
    <row r="676" spans="1:13" ht="31.5">
      <c r="A676" s="16"/>
      <c r="B676" s="28" t="s">
        <v>704</v>
      </c>
      <c r="C676" s="31" t="s">
        <v>705</v>
      </c>
      <c r="D676" s="32"/>
      <c r="E676" s="106">
        <f>E677</f>
        <v>150</v>
      </c>
      <c r="F676" s="106">
        <f>F677</f>
        <v>150</v>
      </c>
      <c r="G676" s="106">
        <f>G677</f>
        <v>150</v>
      </c>
    </row>
    <row r="677" spans="1:13" ht="31.5">
      <c r="A677" s="16"/>
      <c r="B677" s="28" t="s">
        <v>102</v>
      </c>
      <c r="C677" s="31" t="s">
        <v>705</v>
      </c>
      <c r="D677" s="32">
        <v>200</v>
      </c>
      <c r="E677" s="106">
        <f>'вед прил 7'!H285</f>
        <v>150</v>
      </c>
      <c r="F677" s="106">
        <f>'вед прил 7'!I285</f>
        <v>150</v>
      </c>
      <c r="G677" s="106">
        <f>'вед прил 7'!J285</f>
        <v>150</v>
      </c>
    </row>
    <row r="678" spans="1:13" ht="47.25">
      <c r="A678" s="102">
        <v>23</v>
      </c>
      <c r="B678" s="35" t="s">
        <v>706</v>
      </c>
      <c r="C678" s="24" t="s">
        <v>707</v>
      </c>
      <c r="D678" s="25"/>
      <c r="E678" s="104">
        <f t="shared" ref="E678:G680" si="115">E679</f>
        <v>750</v>
      </c>
      <c r="F678" s="104">
        <f t="shared" si="115"/>
        <v>50</v>
      </c>
      <c r="G678" s="104">
        <f t="shared" si="115"/>
        <v>850</v>
      </c>
      <c r="I678" s="187">
        <f>E16+E165+E198+E207+E268+E279+E355+E451+E468+E481+E499+E524+E558+E569+E580+E594+E603++E613+E619+E645+E662+E671+E678</f>
        <v>4441012.5999999996</v>
      </c>
      <c r="J678" s="187">
        <f>F16+F165+F198+F207+F268+F279+F355+F451+F468+F481+F499+F524+F558+F569+F580+F594+F603++F613+F619+F645+F662+F671+F678</f>
        <v>4101697.1</v>
      </c>
      <c r="K678" s="187">
        <f>G16+G165+G198+G207+G268+G279+G355+G451+G468+G481+G499+G524+G558+G569+G580+G594+G603++G613+G619+G645+G662+G671+G678</f>
        <v>4062628.5</v>
      </c>
      <c r="L678" s="187"/>
      <c r="M678" s="187"/>
    </row>
    <row r="679" spans="1:13" ht="47.25">
      <c r="A679" s="16"/>
      <c r="B679" s="28" t="s">
        <v>708</v>
      </c>
      <c r="C679" s="31" t="s">
        <v>709</v>
      </c>
      <c r="D679" s="32"/>
      <c r="E679" s="106">
        <f t="shared" si="115"/>
        <v>750</v>
      </c>
      <c r="F679" s="106">
        <f t="shared" si="115"/>
        <v>50</v>
      </c>
      <c r="G679" s="106">
        <f t="shared" si="115"/>
        <v>850</v>
      </c>
    </row>
    <row r="680" spans="1:13" ht="31.5">
      <c r="A680" s="16"/>
      <c r="B680" s="28" t="s">
        <v>710</v>
      </c>
      <c r="C680" s="31" t="s">
        <v>711</v>
      </c>
      <c r="D680" s="32"/>
      <c r="E680" s="106">
        <f t="shared" si="115"/>
        <v>750</v>
      </c>
      <c r="F680" s="106">
        <f t="shared" si="115"/>
        <v>50</v>
      </c>
      <c r="G680" s="106">
        <f t="shared" si="115"/>
        <v>850</v>
      </c>
    </row>
    <row r="681" spans="1:13">
      <c r="A681" s="16"/>
      <c r="B681" s="28" t="s">
        <v>712</v>
      </c>
      <c r="C681" s="31" t="s">
        <v>713</v>
      </c>
      <c r="D681" s="32"/>
      <c r="E681" s="106">
        <f>E682+E683+E684</f>
        <v>750</v>
      </c>
      <c r="F681" s="106">
        <f>F682+F683+F684</f>
        <v>50</v>
      </c>
      <c r="G681" s="106">
        <f>G682+G683+G684</f>
        <v>850</v>
      </c>
    </row>
    <row r="682" spans="1:13" ht="31.5">
      <c r="A682" s="16"/>
      <c r="B682" s="28" t="s">
        <v>102</v>
      </c>
      <c r="C682" s="31" t="s">
        <v>713</v>
      </c>
      <c r="D682" s="32">
        <v>200</v>
      </c>
      <c r="E682" s="106">
        <f>'вед прил 7'!H290</f>
        <v>750</v>
      </c>
      <c r="F682" s="106">
        <f>'вед прил 7'!I290</f>
        <v>50</v>
      </c>
      <c r="G682" s="106">
        <f>'вед прил 7'!J290</f>
        <v>850</v>
      </c>
    </row>
    <row r="683" spans="1:13" outlineLevel="1">
      <c r="A683" s="16"/>
      <c r="B683" s="28" t="s">
        <v>111</v>
      </c>
      <c r="C683" s="31" t="s">
        <v>713</v>
      </c>
      <c r="D683" s="32">
        <v>300</v>
      </c>
      <c r="E683" s="106">
        <f>'вед прил 7'!H291</f>
        <v>0</v>
      </c>
      <c r="F683" s="106">
        <f>'вед прил 7'!I291</f>
        <v>0</v>
      </c>
      <c r="G683" s="106">
        <f>'вед прил 7'!J291</f>
        <v>0</v>
      </c>
    </row>
    <row r="684" spans="1:13" outlineLevel="1">
      <c r="A684" s="16"/>
      <c r="B684" s="28" t="s">
        <v>192</v>
      </c>
      <c r="C684" s="31" t="s">
        <v>713</v>
      </c>
      <c r="D684" s="32">
        <v>800</v>
      </c>
      <c r="E684" s="106">
        <f>'вед прил 7'!H292</f>
        <v>0</v>
      </c>
      <c r="F684" s="106">
        <f>'вед прил 7'!I292</f>
        <v>0</v>
      </c>
      <c r="G684" s="106">
        <f>'вед прил 7'!J292</f>
        <v>0</v>
      </c>
    </row>
    <row r="685" spans="1:13" ht="31.5" collapsed="1">
      <c r="A685" s="102">
        <v>24</v>
      </c>
      <c r="B685" s="35" t="s">
        <v>714</v>
      </c>
      <c r="C685" s="103" t="s">
        <v>715</v>
      </c>
      <c r="D685" s="22"/>
      <c r="E685" s="104">
        <f>E686+E692</f>
        <v>5288.3</v>
      </c>
      <c r="F685" s="104">
        <f>F686+F692</f>
        <v>4680.3999999999996</v>
      </c>
      <c r="G685" s="104">
        <f>G686+G692</f>
        <v>4680.3999999999996</v>
      </c>
      <c r="I685" s="174">
        <f>E685+E697+E704+E747+E763+E775+E791+E801+E808</f>
        <v>449187.79999999993</v>
      </c>
      <c r="J685" s="174">
        <f t="shared" ref="J685:K685" si="116">F685+F697+F704+F747+F763+F775+F791+F801+F808</f>
        <v>703542.40000000014</v>
      </c>
      <c r="K685" s="174">
        <f t="shared" si="116"/>
        <v>412240.4</v>
      </c>
    </row>
    <row r="686" spans="1:13" ht="31.5">
      <c r="A686" s="16"/>
      <c r="B686" s="28" t="s">
        <v>716</v>
      </c>
      <c r="C686" s="105" t="s">
        <v>717</v>
      </c>
      <c r="D686" s="29"/>
      <c r="E686" s="106">
        <f>E687+E690</f>
        <v>3111.3</v>
      </c>
      <c r="F686" s="106">
        <f>F687</f>
        <v>3046.9</v>
      </c>
      <c r="G686" s="106">
        <f>G687</f>
        <v>3046.9</v>
      </c>
    </row>
    <row r="687" spans="1:13">
      <c r="A687" s="16"/>
      <c r="B687" s="28" t="s">
        <v>201</v>
      </c>
      <c r="C687" s="105" t="s">
        <v>718</v>
      </c>
      <c r="D687" s="29"/>
      <c r="E687" s="106">
        <f>E688+E689</f>
        <v>3111.3</v>
      </c>
      <c r="F687" s="106">
        <f>F688</f>
        <v>3046.9</v>
      </c>
      <c r="G687" s="106">
        <f>G688</f>
        <v>3046.9</v>
      </c>
    </row>
    <row r="688" spans="1:13" ht="63">
      <c r="A688" s="16"/>
      <c r="B688" s="28" t="s">
        <v>114</v>
      </c>
      <c r="C688" s="105" t="s">
        <v>718</v>
      </c>
      <c r="D688" s="29">
        <v>100</v>
      </c>
      <c r="E688" s="106">
        <f>'вед прил 7'!H26</f>
        <v>3111.3</v>
      </c>
      <c r="F688" s="106">
        <f>'вед прил 7'!I26</f>
        <v>3046.9</v>
      </c>
      <c r="G688" s="106">
        <f>'вед прил 7'!J26</f>
        <v>3046.9</v>
      </c>
    </row>
    <row r="689" spans="1:7" ht="31.5" outlineLevel="1">
      <c r="A689" s="16"/>
      <c r="B689" s="28" t="s">
        <v>102</v>
      </c>
      <c r="C689" s="105" t="s">
        <v>718</v>
      </c>
      <c r="D689" s="29">
        <v>200</v>
      </c>
      <c r="E689" s="106">
        <f>'вед прил 7'!H27</f>
        <v>0</v>
      </c>
      <c r="F689" s="106">
        <f>'вед прил 7'!I27</f>
        <v>0</v>
      </c>
      <c r="G689" s="106">
        <f>'вед прил 7'!J27</f>
        <v>0</v>
      </c>
    </row>
    <row r="690" spans="1:7" ht="110.25" outlineLevel="1">
      <c r="A690" s="16"/>
      <c r="B690" s="28" t="s">
        <v>203</v>
      </c>
      <c r="C690" s="31" t="s">
        <v>719</v>
      </c>
      <c r="D690" s="29"/>
      <c r="E690" s="106">
        <f>E691</f>
        <v>0</v>
      </c>
      <c r="F690" s="106">
        <f t="shared" ref="F690:G690" si="117">F691</f>
        <v>0</v>
      </c>
      <c r="G690" s="106">
        <f t="shared" si="117"/>
        <v>0</v>
      </c>
    </row>
    <row r="691" spans="1:7" ht="63" outlineLevel="1">
      <c r="A691" s="16"/>
      <c r="B691" s="28" t="s">
        <v>114</v>
      </c>
      <c r="C691" s="31" t="s">
        <v>719</v>
      </c>
      <c r="D691" s="29">
        <v>100</v>
      </c>
      <c r="E691" s="106">
        <f>'вед прил 7'!H29</f>
        <v>0</v>
      </c>
      <c r="F691" s="106">
        <f>'вед прил 7'!I29</f>
        <v>0</v>
      </c>
      <c r="G691" s="106">
        <f>'вед прил 7'!J29</f>
        <v>0</v>
      </c>
    </row>
    <row r="692" spans="1:7" ht="31.5" collapsed="1">
      <c r="A692" s="16"/>
      <c r="B692" s="28" t="s">
        <v>720</v>
      </c>
      <c r="C692" s="105" t="s">
        <v>721</v>
      </c>
      <c r="D692" s="29"/>
      <c r="E692" s="106">
        <f>E693</f>
        <v>2177</v>
      </c>
      <c r="F692" s="106">
        <f>F693</f>
        <v>1633.5</v>
      </c>
      <c r="G692" s="106">
        <f>G693</f>
        <v>1633.5</v>
      </c>
    </row>
    <row r="693" spans="1:7">
      <c r="A693" s="16"/>
      <c r="B693" s="28" t="s">
        <v>201</v>
      </c>
      <c r="C693" s="105" t="s">
        <v>722</v>
      </c>
      <c r="D693" s="29"/>
      <c r="E693" s="106">
        <f>E694+E695+E696</f>
        <v>2177</v>
      </c>
      <c r="F693" s="106">
        <f>F694+F695+F696</f>
        <v>1633.5</v>
      </c>
      <c r="G693" s="106">
        <f>G694+G695+G696</f>
        <v>1633.5</v>
      </c>
    </row>
    <row r="694" spans="1:7" ht="63">
      <c r="A694" s="16"/>
      <c r="B694" s="28" t="s">
        <v>114</v>
      </c>
      <c r="C694" s="105" t="s">
        <v>722</v>
      </c>
      <c r="D694" s="29">
        <v>100</v>
      </c>
      <c r="E694" s="106">
        <f>'вед прил 7'!H32</f>
        <v>1967</v>
      </c>
      <c r="F694" s="106">
        <f>'вед прил 7'!I32</f>
        <v>1423.5</v>
      </c>
      <c r="G694" s="106">
        <f>'вед прил 7'!J32</f>
        <v>1423.5</v>
      </c>
    </row>
    <row r="695" spans="1:7" ht="31.5">
      <c r="A695" s="16"/>
      <c r="B695" s="28" t="s">
        <v>102</v>
      </c>
      <c r="C695" s="105" t="s">
        <v>722</v>
      </c>
      <c r="D695" s="29">
        <v>200</v>
      </c>
      <c r="E695" s="106">
        <f>'вед прил 7'!H33</f>
        <v>210</v>
      </c>
      <c r="F695" s="106">
        <f>'вед прил 7'!I33</f>
        <v>210</v>
      </c>
      <c r="G695" s="106">
        <f>'вед прил 7'!J33</f>
        <v>210</v>
      </c>
    </row>
    <row r="696" spans="1:7" outlineLevel="1">
      <c r="A696" s="16"/>
      <c r="B696" s="28" t="s">
        <v>192</v>
      </c>
      <c r="C696" s="105" t="s">
        <v>722</v>
      </c>
      <c r="D696" s="29">
        <v>800</v>
      </c>
      <c r="E696" s="106">
        <f>'вед прил 7'!H34</f>
        <v>0</v>
      </c>
      <c r="F696" s="106">
        <f>'вед прил 7'!I34</f>
        <v>0</v>
      </c>
      <c r="G696" s="106">
        <f>'вед прил 7'!J34</f>
        <v>0</v>
      </c>
    </row>
    <row r="697" spans="1:7" ht="31.5" collapsed="1">
      <c r="A697" s="102">
        <v>25</v>
      </c>
      <c r="B697" s="35" t="s">
        <v>723</v>
      </c>
      <c r="C697" s="103" t="s">
        <v>724</v>
      </c>
      <c r="D697" s="22"/>
      <c r="E697" s="104">
        <f>E698</f>
        <v>3360.3</v>
      </c>
      <c r="F697" s="104">
        <f>F698</f>
        <v>3360.3</v>
      </c>
      <c r="G697" s="104">
        <f>G698</f>
        <v>3360.3</v>
      </c>
    </row>
    <row r="698" spans="1:7">
      <c r="A698" s="16"/>
      <c r="B698" s="28" t="s">
        <v>725</v>
      </c>
      <c r="C698" s="105" t="s">
        <v>726</v>
      </c>
      <c r="D698" s="29"/>
      <c r="E698" s="106">
        <f>E699+E702</f>
        <v>3360.3</v>
      </c>
      <c r="F698" s="106">
        <f>F699</f>
        <v>3360.3</v>
      </c>
      <c r="G698" s="106">
        <f>G699</f>
        <v>3360.3</v>
      </c>
    </row>
    <row r="699" spans="1:7">
      <c r="A699" s="16"/>
      <c r="B699" s="28" t="s">
        <v>201</v>
      </c>
      <c r="C699" s="105" t="s">
        <v>727</v>
      </c>
      <c r="D699" s="29"/>
      <c r="E699" s="106">
        <f>E700+E701</f>
        <v>3360.3</v>
      </c>
      <c r="F699" s="106">
        <f>F700</f>
        <v>3360.3</v>
      </c>
      <c r="G699" s="106">
        <f>G700</f>
        <v>3360.3</v>
      </c>
    </row>
    <row r="700" spans="1:7" ht="63">
      <c r="A700" s="16"/>
      <c r="B700" s="28" t="s">
        <v>114</v>
      </c>
      <c r="C700" s="105" t="s">
        <v>727</v>
      </c>
      <c r="D700" s="29">
        <v>100</v>
      </c>
      <c r="E700" s="106">
        <f>'вед прил 7'!H41</f>
        <v>3360.3</v>
      </c>
      <c r="F700" s="106">
        <f>'вед прил 7'!I41</f>
        <v>3360.3</v>
      </c>
      <c r="G700" s="106">
        <f>'вед прил 7'!J41</f>
        <v>3360.3</v>
      </c>
    </row>
    <row r="701" spans="1:7" ht="31.5" outlineLevel="1">
      <c r="A701" s="16"/>
      <c r="B701" s="28" t="s">
        <v>102</v>
      </c>
      <c r="C701" s="31" t="s">
        <v>727</v>
      </c>
      <c r="D701" s="29">
        <v>200</v>
      </c>
      <c r="E701" s="106">
        <f>'вед прил 7'!H42</f>
        <v>0</v>
      </c>
      <c r="F701" s="106"/>
      <c r="G701" s="106"/>
    </row>
    <row r="702" spans="1:7" ht="110.25" outlineLevel="1">
      <c r="A702" s="16"/>
      <c r="B702" s="28" t="s">
        <v>203</v>
      </c>
      <c r="C702" s="31" t="s">
        <v>728</v>
      </c>
      <c r="D702" s="29"/>
      <c r="E702" s="106">
        <f>E703</f>
        <v>0</v>
      </c>
      <c r="F702" s="106"/>
      <c r="G702" s="106"/>
    </row>
    <row r="703" spans="1:7" ht="63" outlineLevel="1">
      <c r="A703" s="16"/>
      <c r="B703" s="28" t="s">
        <v>114</v>
      </c>
      <c r="C703" s="31" t="s">
        <v>728</v>
      </c>
      <c r="D703" s="29">
        <v>100</v>
      </c>
      <c r="E703" s="106">
        <f>'вед прил 7'!H44</f>
        <v>0</v>
      </c>
      <c r="F703" s="106"/>
      <c r="G703" s="106"/>
    </row>
    <row r="704" spans="1:7" ht="31.5" collapsed="1">
      <c r="A704" s="102">
        <v>26</v>
      </c>
      <c r="B704" s="35" t="s">
        <v>729</v>
      </c>
      <c r="C704" s="103" t="s">
        <v>730</v>
      </c>
      <c r="D704" s="22"/>
      <c r="E704" s="104">
        <f>E705+E715+E721+E724+E730+E739+E742+E735</f>
        <v>349677.1</v>
      </c>
      <c r="F704" s="104">
        <f>F705+F715+F721+F724+F730+F739+F742+F735</f>
        <v>357094</v>
      </c>
      <c r="G704" s="104">
        <f>G705+G715+G721+G724+G730+G739+G742+G735</f>
        <v>341145.8</v>
      </c>
    </row>
    <row r="705" spans="1:7" ht="31.5">
      <c r="A705" s="16"/>
      <c r="B705" s="28" t="s">
        <v>731</v>
      </c>
      <c r="C705" s="105" t="s">
        <v>732</v>
      </c>
      <c r="D705" s="29"/>
      <c r="E705" s="106">
        <f>E706+E711+E713</f>
        <v>127752</v>
      </c>
      <c r="F705" s="106">
        <f>F706+F711</f>
        <v>122917.29999999999</v>
      </c>
      <c r="G705" s="106">
        <f>G706+G711</f>
        <v>125209.2</v>
      </c>
    </row>
    <row r="706" spans="1:7">
      <c r="A706" s="16"/>
      <c r="B706" s="28" t="s">
        <v>201</v>
      </c>
      <c r="C706" s="105" t="s">
        <v>733</v>
      </c>
      <c r="D706" s="29"/>
      <c r="E706" s="106">
        <f>E707+E708+E710+E709</f>
        <v>127752</v>
      </c>
      <c r="F706" s="106">
        <f>F707+F708+F710+F709</f>
        <v>122917.29999999999</v>
      </c>
      <c r="G706" s="106">
        <f>G707+G708+G710+G709</f>
        <v>125209.2</v>
      </c>
    </row>
    <row r="707" spans="1:7" ht="63">
      <c r="A707" s="16"/>
      <c r="B707" s="28" t="s">
        <v>114</v>
      </c>
      <c r="C707" s="105" t="s">
        <v>733</v>
      </c>
      <c r="D707" s="29">
        <v>100</v>
      </c>
      <c r="E707" s="106">
        <f>'вед прил 7'!H81</f>
        <v>103577.3</v>
      </c>
      <c r="F707" s="106">
        <f>'вед прил 7'!I81</f>
        <v>99577.3</v>
      </c>
      <c r="G707" s="106">
        <f>'вед прил 7'!J81</f>
        <v>99577.3</v>
      </c>
    </row>
    <row r="708" spans="1:7" ht="31.5">
      <c r="A708" s="16"/>
      <c r="B708" s="28" t="s">
        <v>102</v>
      </c>
      <c r="C708" s="105" t="s">
        <v>733</v>
      </c>
      <c r="D708" s="29">
        <v>200</v>
      </c>
      <c r="E708" s="106">
        <f>'вед прил 7'!H82</f>
        <v>23298.799999999999</v>
      </c>
      <c r="F708" s="106">
        <f>'вед прил 7'!I82</f>
        <v>22464.1</v>
      </c>
      <c r="G708" s="106">
        <f>'вед прил 7'!J82</f>
        <v>24756</v>
      </c>
    </row>
    <row r="709" spans="1:7" ht="31.5" outlineLevel="1">
      <c r="A709" s="16"/>
      <c r="B709" s="28" t="s">
        <v>131</v>
      </c>
      <c r="C709" s="105" t="s">
        <v>733</v>
      </c>
      <c r="D709" s="29">
        <v>400</v>
      </c>
      <c r="E709" s="106">
        <f>'вед прил 7'!H83</f>
        <v>0</v>
      </c>
      <c r="F709" s="106">
        <f>'вед прил 7'!I83</f>
        <v>0</v>
      </c>
      <c r="G709" s="106">
        <f>'вед прил 7'!J83</f>
        <v>0</v>
      </c>
    </row>
    <row r="710" spans="1:7" collapsed="1">
      <c r="A710" s="16"/>
      <c r="B710" s="28" t="s">
        <v>192</v>
      </c>
      <c r="C710" s="105" t="s">
        <v>733</v>
      </c>
      <c r="D710" s="29">
        <v>800</v>
      </c>
      <c r="E710" s="106">
        <f>'вед прил 7'!H84</f>
        <v>875.9</v>
      </c>
      <c r="F710" s="106">
        <f>'вед прил 7'!I84</f>
        <v>875.9</v>
      </c>
      <c r="G710" s="106">
        <f>'вед прил 7'!J84</f>
        <v>875.9</v>
      </c>
    </row>
    <row r="711" spans="1:7" outlineLevel="1">
      <c r="A711" s="16"/>
      <c r="B711" s="28" t="s">
        <v>94</v>
      </c>
      <c r="C711" s="105" t="s">
        <v>734</v>
      </c>
      <c r="D711" s="29"/>
      <c r="E711" s="106">
        <f>E712</f>
        <v>0</v>
      </c>
      <c r="F711" s="106">
        <f>F712</f>
        <v>0</v>
      </c>
      <c r="G711" s="106">
        <f>G712</f>
        <v>0</v>
      </c>
    </row>
    <row r="712" spans="1:7" ht="31.5" outlineLevel="1">
      <c r="A712" s="16"/>
      <c r="B712" s="28" t="s">
        <v>102</v>
      </c>
      <c r="C712" s="105" t="s">
        <v>734</v>
      </c>
      <c r="D712" s="29">
        <v>200</v>
      </c>
      <c r="E712" s="106">
        <v>0</v>
      </c>
      <c r="F712" s="106">
        <v>0</v>
      </c>
      <c r="G712" s="106">
        <v>0</v>
      </c>
    </row>
    <row r="713" spans="1:7" ht="110.25" outlineLevel="1">
      <c r="A713" s="16"/>
      <c r="B713" s="28" t="s">
        <v>203</v>
      </c>
      <c r="C713" s="31" t="s">
        <v>735</v>
      </c>
      <c r="D713" s="29"/>
      <c r="E713" s="106">
        <f>E714</f>
        <v>0</v>
      </c>
      <c r="F713" s="106">
        <f t="shared" ref="F713:G713" si="118">F714</f>
        <v>0</v>
      </c>
      <c r="G713" s="106">
        <f t="shared" si="118"/>
        <v>0</v>
      </c>
    </row>
    <row r="714" spans="1:7" ht="63" outlineLevel="1">
      <c r="A714" s="16"/>
      <c r="B714" s="28" t="s">
        <v>114</v>
      </c>
      <c r="C714" s="31" t="s">
        <v>735</v>
      </c>
      <c r="D714" s="29">
        <v>100</v>
      </c>
      <c r="E714" s="106">
        <f>'вед прил 7'!H86</f>
        <v>0</v>
      </c>
      <c r="F714" s="106">
        <f>'вед прил 7'!I86</f>
        <v>0</v>
      </c>
      <c r="G714" s="106">
        <f>'вед прил 7'!J86</f>
        <v>0</v>
      </c>
    </row>
    <row r="715" spans="1:7" ht="31.5" collapsed="1">
      <c r="A715" s="16"/>
      <c r="B715" s="28" t="s">
        <v>599</v>
      </c>
      <c r="C715" s="105" t="s">
        <v>736</v>
      </c>
      <c r="D715" s="29"/>
      <c r="E715" s="106">
        <f>E716+E718</f>
        <v>941.19999999999993</v>
      </c>
      <c r="F715" s="106">
        <f t="shared" ref="F715:G715" si="119">F716+F718</f>
        <v>1135.5</v>
      </c>
      <c r="G715" s="106">
        <f t="shared" si="119"/>
        <v>991.90000000000009</v>
      </c>
    </row>
    <row r="716" spans="1:7" ht="47.25">
      <c r="A716" s="16"/>
      <c r="B716" s="28" t="s">
        <v>737</v>
      </c>
      <c r="C716" s="31" t="s">
        <v>738</v>
      </c>
      <c r="D716" s="32"/>
      <c r="E716" s="106">
        <f>E717</f>
        <v>7.8</v>
      </c>
      <c r="F716" s="106">
        <f>F717</f>
        <v>155.80000000000001</v>
      </c>
      <c r="G716" s="106">
        <f>G717</f>
        <v>12.2</v>
      </c>
    </row>
    <row r="717" spans="1:7" ht="31.5">
      <c r="A717" s="16"/>
      <c r="B717" s="28" t="s">
        <v>102</v>
      </c>
      <c r="C717" s="31" t="s">
        <v>738</v>
      </c>
      <c r="D717" s="32">
        <v>200</v>
      </c>
      <c r="E717" s="106">
        <f>'вед прил 7'!H95</f>
        <v>7.8</v>
      </c>
      <c r="F717" s="106">
        <f>'вед прил 7'!I95</f>
        <v>155.80000000000001</v>
      </c>
      <c r="G717" s="106">
        <f>'вед прил 7'!J95</f>
        <v>12.2</v>
      </c>
    </row>
    <row r="718" spans="1:7" ht="110.25">
      <c r="A718" s="16"/>
      <c r="B718" s="28" t="s">
        <v>739</v>
      </c>
      <c r="C718" s="105" t="s">
        <v>740</v>
      </c>
      <c r="D718" s="29"/>
      <c r="E718" s="106">
        <f>E719+E720</f>
        <v>933.4</v>
      </c>
      <c r="F718" s="106">
        <f>F719+F720</f>
        <v>979.7</v>
      </c>
      <c r="G718" s="106">
        <f>G719+G720</f>
        <v>979.7</v>
      </c>
    </row>
    <row r="719" spans="1:7" ht="63">
      <c r="A719" s="16"/>
      <c r="B719" s="28" t="s">
        <v>114</v>
      </c>
      <c r="C719" s="105" t="s">
        <v>740</v>
      </c>
      <c r="D719" s="29">
        <v>100</v>
      </c>
      <c r="E719" s="106">
        <f>'вед прил 7'!H89</f>
        <v>933.4</v>
      </c>
      <c r="F719" s="106">
        <f>'вед прил 7'!I89</f>
        <v>979.7</v>
      </c>
      <c r="G719" s="106">
        <f>'вед прил 7'!J89</f>
        <v>979.7</v>
      </c>
    </row>
    <row r="720" spans="1:7" ht="31.5" outlineLevel="1">
      <c r="A720" s="16"/>
      <c r="B720" s="28" t="s">
        <v>102</v>
      </c>
      <c r="C720" s="105" t="s">
        <v>740</v>
      </c>
      <c r="D720" s="29">
        <v>200</v>
      </c>
      <c r="E720" s="106">
        <f>'вед прил 7'!H90</f>
        <v>0</v>
      </c>
      <c r="F720" s="106">
        <f>'вед прил 7'!I90</f>
        <v>0</v>
      </c>
      <c r="G720" s="106">
        <f>'вед прил 7'!J90</f>
        <v>0</v>
      </c>
    </row>
    <row r="721" spans="1:14" collapsed="1">
      <c r="A721" s="16"/>
      <c r="B721" s="28" t="s">
        <v>741</v>
      </c>
      <c r="C721" s="105" t="s">
        <v>742</v>
      </c>
      <c r="D721" s="29"/>
      <c r="E721" s="106">
        <f t="shared" ref="E721:G722" si="120">E722</f>
        <v>7324.2</v>
      </c>
      <c r="F721" s="106">
        <f t="shared" si="120"/>
        <v>5000</v>
      </c>
      <c r="G721" s="106">
        <f t="shared" si="120"/>
        <v>5000</v>
      </c>
    </row>
    <row r="722" spans="1:14">
      <c r="A722" s="16"/>
      <c r="B722" s="28" t="s">
        <v>94</v>
      </c>
      <c r="C722" s="105" t="s">
        <v>743</v>
      </c>
      <c r="D722" s="29"/>
      <c r="E722" s="106">
        <f t="shared" si="120"/>
        <v>7324.2</v>
      </c>
      <c r="F722" s="106">
        <f t="shared" si="120"/>
        <v>5000</v>
      </c>
      <c r="G722" s="106">
        <f t="shared" si="120"/>
        <v>5000</v>
      </c>
    </row>
    <row r="723" spans="1:14">
      <c r="A723" s="16"/>
      <c r="B723" s="28" t="s">
        <v>192</v>
      </c>
      <c r="C723" s="105" t="s">
        <v>743</v>
      </c>
      <c r="D723" s="29">
        <v>800</v>
      </c>
      <c r="E723" s="106">
        <f>'вед прил 7'!H106</f>
        <v>7324.2</v>
      </c>
      <c r="F723" s="106">
        <f>'вед прил 7'!I106</f>
        <v>5000</v>
      </c>
      <c r="G723" s="106">
        <f>'вед прил 7'!J106</f>
        <v>5000</v>
      </c>
    </row>
    <row r="724" spans="1:14" ht="31.5">
      <c r="A724" s="16"/>
      <c r="B724" s="28" t="s">
        <v>744</v>
      </c>
      <c r="C724" s="105" t="s">
        <v>745</v>
      </c>
      <c r="D724" s="29"/>
      <c r="E724" s="106">
        <f>E728+E725</f>
        <v>13740.5</v>
      </c>
      <c r="F724" s="106">
        <f>F728+F725</f>
        <v>14867.5</v>
      </c>
      <c r="G724" s="106">
        <f>G728+G725</f>
        <v>16120.7</v>
      </c>
    </row>
    <row r="725" spans="1:14" ht="22.9" customHeight="1">
      <c r="A725" s="16"/>
      <c r="B725" s="28" t="s">
        <v>746</v>
      </c>
      <c r="C725" s="105" t="s">
        <v>747</v>
      </c>
      <c r="D725" s="29"/>
      <c r="E725" s="106">
        <f>E727+E726</f>
        <v>380</v>
      </c>
      <c r="F725" s="106">
        <f>F727+F726</f>
        <v>380</v>
      </c>
      <c r="G725" s="106">
        <f>G727+G726</f>
        <v>380</v>
      </c>
    </row>
    <row r="726" spans="1:14" ht="31.5" outlineLevel="1">
      <c r="A726" s="16"/>
      <c r="B726" s="28" t="s">
        <v>102</v>
      </c>
      <c r="C726" s="105" t="s">
        <v>747</v>
      </c>
      <c r="D726" s="29">
        <v>200</v>
      </c>
      <c r="E726" s="106">
        <f>'вед прил 7'!H139</f>
        <v>0</v>
      </c>
      <c r="F726" s="106">
        <f>'вед прил 7'!I139</f>
        <v>0</v>
      </c>
      <c r="G726" s="106">
        <f>'вед прил 7'!J139</f>
        <v>0</v>
      </c>
    </row>
    <row r="727" spans="1:14" ht="21" customHeight="1" collapsed="1">
      <c r="A727" s="16"/>
      <c r="B727" s="28" t="s">
        <v>192</v>
      </c>
      <c r="C727" s="105" t="s">
        <v>747</v>
      </c>
      <c r="D727" s="29">
        <v>800</v>
      </c>
      <c r="E727" s="106">
        <f>'вед прил 7'!H140</f>
        <v>380</v>
      </c>
      <c r="F727" s="106">
        <f>'вед прил 7'!I140</f>
        <v>380</v>
      </c>
      <c r="G727" s="106">
        <f>'вед прил 7'!J140</f>
        <v>380</v>
      </c>
    </row>
    <row r="728" spans="1:14" ht="24" customHeight="1">
      <c r="A728" s="16"/>
      <c r="B728" s="28" t="s">
        <v>748</v>
      </c>
      <c r="C728" s="105" t="s">
        <v>749</v>
      </c>
      <c r="D728" s="29"/>
      <c r="E728" s="106">
        <f>E729</f>
        <v>13360.5</v>
      </c>
      <c r="F728" s="106">
        <f>F729</f>
        <v>14487.5</v>
      </c>
      <c r="G728" s="106">
        <f>G729</f>
        <v>15740.7</v>
      </c>
    </row>
    <row r="729" spans="1:14" ht="24.6" customHeight="1">
      <c r="A729" s="16"/>
      <c r="B729" s="28" t="s">
        <v>111</v>
      </c>
      <c r="C729" s="105" t="s">
        <v>749</v>
      </c>
      <c r="D729" s="29">
        <v>300</v>
      </c>
      <c r="E729" s="106">
        <f>'вед прил 7'!H423</f>
        <v>13360.5</v>
      </c>
      <c r="F729" s="106">
        <f>'вед прил 7'!I423</f>
        <v>14487.5</v>
      </c>
      <c r="G729" s="106">
        <f>'вед прил 7'!J423</f>
        <v>15740.7</v>
      </c>
    </row>
    <row r="730" spans="1:14" ht="26.45" customHeight="1">
      <c r="A730" s="16"/>
      <c r="B730" s="28" t="s">
        <v>750</v>
      </c>
      <c r="C730" s="105" t="s">
        <v>751</v>
      </c>
      <c r="D730" s="29"/>
      <c r="E730" s="106">
        <f>E731</f>
        <v>102735.90000000001</v>
      </c>
      <c r="F730" s="106">
        <f>F731</f>
        <v>113517.1</v>
      </c>
      <c r="G730" s="106">
        <f>G731</f>
        <v>84069.900000000009</v>
      </c>
      <c r="N730" s="6">
        <f>0.1</f>
        <v>0.1</v>
      </c>
    </row>
    <row r="731" spans="1:14" ht="31.5">
      <c r="A731" s="16"/>
      <c r="B731" s="28" t="s">
        <v>340</v>
      </c>
      <c r="C731" s="105" t="s">
        <v>752</v>
      </c>
      <c r="D731" s="29"/>
      <c r="E731" s="106">
        <f>E732+E733+E734</f>
        <v>102735.90000000001</v>
      </c>
      <c r="F731" s="106">
        <f>F732+F733+F734</f>
        <v>113517.1</v>
      </c>
      <c r="G731" s="106">
        <f>G732+G733+G734</f>
        <v>84069.900000000009</v>
      </c>
    </row>
    <row r="732" spans="1:14" ht="63">
      <c r="A732" s="16"/>
      <c r="B732" s="28" t="s">
        <v>114</v>
      </c>
      <c r="C732" s="105" t="s">
        <v>752</v>
      </c>
      <c r="D732" s="29">
        <v>100</v>
      </c>
      <c r="E732" s="106">
        <f>'вед прил 7'!H143</f>
        <v>67832.100000000006</v>
      </c>
      <c r="F732" s="106">
        <f>'вед прил 7'!I143</f>
        <v>67832.100000000006</v>
      </c>
      <c r="G732" s="106">
        <f>'вед прил 7'!J143</f>
        <v>67832.100000000006</v>
      </c>
    </row>
    <row r="733" spans="1:14" ht="31.5">
      <c r="A733" s="16"/>
      <c r="B733" s="28" t="s">
        <v>102</v>
      </c>
      <c r="C733" s="105" t="s">
        <v>752</v>
      </c>
      <c r="D733" s="29">
        <v>200</v>
      </c>
      <c r="E733" s="106">
        <f>'вед прил 7'!H144</f>
        <v>34580.800000000003</v>
      </c>
      <c r="F733" s="106">
        <f>'вед прил 7'!I144</f>
        <v>45362</v>
      </c>
      <c r="G733" s="106">
        <f>'вед прил 7'!J144</f>
        <v>15914.8</v>
      </c>
    </row>
    <row r="734" spans="1:14" ht="18.600000000000001" customHeight="1">
      <c r="A734" s="16"/>
      <c r="B734" s="28" t="s">
        <v>192</v>
      </c>
      <c r="C734" s="105" t="s">
        <v>752</v>
      </c>
      <c r="D734" s="29">
        <v>800</v>
      </c>
      <c r="E734" s="106">
        <f>'вед прил 7'!H145</f>
        <v>323</v>
      </c>
      <c r="F734" s="106">
        <f>'вед прил 7'!I145</f>
        <v>323</v>
      </c>
      <c r="G734" s="106">
        <f>'вед прил 7'!J145</f>
        <v>323</v>
      </c>
    </row>
    <row r="735" spans="1:14" outlineLevel="1">
      <c r="A735" s="16"/>
      <c r="B735" s="28" t="s">
        <v>20</v>
      </c>
      <c r="C735" s="105" t="s">
        <v>753</v>
      </c>
      <c r="D735" s="29"/>
      <c r="E735" s="106">
        <f>E736</f>
        <v>0</v>
      </c>
      <c r="F735" s="106">
        <f>F736</f>
        <v>0</v>
      </c>
      <c r="G735" s="106">
        <f>G736</f>
        <v>0</v>
      </c>
    </row>
    <row r="736" spans="1:14" outlineLevel="1">
      <c r="A736" s="16"/>
      <c r="B736" s="28" t="s">
        <v>754</v>
      </c>
      <c r="C736" s="105" t="s">
        <v>755</v>
      </c>
      <c r="D736" s="29"/>
      <c r="E736" s="106">
        <f>E738+E737</f>
        <v>0</v>
      </c>
      <c r="F736" s="106">
        <f>F738+F737</f>
        <v>0</v>
      </c>
      <c r="G736" s="106">
        <f>G738+G737</f>
        <v>0</v>
      </c>
    </row>
    <row r="737" spans="1:7" ht="31.5" outlineLevel="1">
      <c r="A737" s="16"/>
      <c r="B737" s="28" t="s">
        <v>102</v>
      </c>
      <c r="C737" s="105" t="s">
        <v>755</v>
      </c>
      <c r="D737" s="29">
        <v>200</v>
      </c>
      <c r="E737" s="106">
        <f>'вед прил 7'!H100</f>
        <v>0</v>
      </c>
      <c r="F737" s="106">
        <f>'вед прил 7'!I100</f>
        <v>0</v>
      </c>
      <c r="G737" s="106">
        <f>'вед прил 7'!J100</f>
        <v>0</v>
      </c>
    </row>
    <row r="738" spans="1:7" outlineLevel="1">
      <c r="A738" s="16"/>
      <c r="B738" s="28" t="s">
        <v>192</v>
      </c>
      <c r="C738" s="105" t="s">
        <v>755</v>
      </c>
      <c r="D738" s="29">
        <v>800</v>
      </c>
      <c r="E738" s="106">
        <f>'вед прил 7'!H101</f>
        <v>0</v>
      </c>
      <c r="F738" s="106">
        <f>'вед прил 7'!I101</f>
        <v>0</v>
      </c>
      <c r="G738" s="106">
        <f>'вед прил 7'!J101</f>
        <v>0</v>
      </c>
    </row>
    <row r="739" spans="1:7" collapsed="1">
      <c r="A739" s="16"/>
      <c r="B739" s="28" t="s">
        <v>756</v>
      </c>
      <c r="C739" s="105" t="s">
        <v>757</v>
      </c>
      <c r="D739" s="29"/>
      <c r="E739" s="106">
        <f t="shared" ref="E739:G740" si="121">E740</f>
        <v>144</v>
      </c>
      <c r="F739" s="106">
        <f t="shared" si="121"/>
        <v>4108.3</v>
      </c>
      <c r="G739" s="106">
        <f t="shared" si="121"/>
        <v>15379.3</v>
      </c>
    </row>
    <row r="740" spans="1:7" ht="31.5">
      <c r="A740" s="16"/>
      <c r="B740" s="28" t="s">
        <v>758</v>
      </c>
      <c r="C740" s="105" t="s">
        <v>759</v>
      </c>
      <c r="D740" s="29"/>
      <c r="E740" s="106">
        <f t="shared" si="121"/>
        <v>144</v>
      </c>
      <c r="F740" s="106">
        <f t="shared" si="121"/>
        <v>4108.3</v>
      </c>
      <c r="G740" s="106">
        <f t="shared" si="121"/>
        <v>15379.3</v>
      </c>
    </row>
    <row r="741" spans="1:7">
      <c r="A741" s="16"/>
      <c r="B741" s="28" t="s">
        <v>192</v>
      </c>
      <c r="C741" s="105" t="s">
        <v>759</v>
      </c>
      <c r="D741" s="29">
        <v>800</v>
      </c>
      <c r="E741" s="106">
        <f>'вед прил 7'!H148+'вед прил 7'!H611</f>
        <v>144</v>
      </c>
      <c r="F741" s="106">
        <f>'вед прил 7'!I148+'вед прил 7'!I611</f>
        <v>4108.3</v>
      </c>
      <c r="G741" s="106">
        <f>'вед прил 7'!J148+'вед прил 7'!J611</f>
        <v>15379.3</v>
      </c>
    </row>
    <row r="742" spans="1:7">
      <c r="A742" s="16"/>
      <c r="B742" s="65" t="s">
        <v>760</v>
      </c>
      <c r="C742" s="105" t="s">
        <v>761</v>
      </c>
      <c r="D742" s="29"/>
      <c r="E742" s="106">
        <f>E743</f>
        <v>97039.299999999988</v>
      </c>
      <c r="F742" s="106">
        <f>F743</f>
        <v>95548.299999999988</v>
      </c>
      <c r="G742" s="106">
        <f>G743</f>
        <v>94374.8</v>
      </c>
    </row>
    <row r="743" spans="1:7" ht="31.5">
      <c r="A743" s="16"/>
      <c r="B743" s="28" t="s">
        <v>340</v>
      </c>
      <c r="C743" s="105" t="s">
        <v>762</v>
      </c>
      <c r="D743" s="29"/>
      <c r="E743" s="106">
        <f>E744+E745+E746</f>
        <v>97039.299999999988</v>
      </c>
      <c r="F743" s="106">
        <f>F744+F745+F746</f>
        <v>95548.299999999988</v>
      </c>
      <c r="G743" s="106">
        <f>G744+G745+G746</f>
        <v>94374.8</v>
      </c>
    </row>
    <row r="744" spans="1:7" ht="63">
      <c r="A744" s="16"/>
      <c r="B744" s="28" t="s">
        <v>114</v>
      </c>
      <c r="C744" s="105" t="s">
        <v>762</v>
      </c>
      <c r="D744" s="29">
        <v>100</v>
      </c>
      <c r="E744" s="106">
        <f>'вед прил 7'!H151+'вед прил 7'!H361+'вед прил 7'!H400</f>
        <v>87963.4</v>
      </c>
      <c r="F744" s="106">
        <f>'вед прил 7'!I151+'вед прил 7'!I361+'вед прил 7'!I400</f>
        <v>87241.5</v>
      </c>
      <c r="G744" s="106">
        <f>'вед прил 7'!J151+'вед прил 7'!J361+'вед прил 7'!J400</f>
        <v>86053.1</v>
      </c>
    </row>
    <row r="745" spans="1:7" ht="31.5">
      <c r="A745" s="16"/>
      <c r="B745" s="28" t="s">
        <v>102</v>
      </c>
      <c r="C745" s="105" t="s">
        <v>762</v>
      </c>
      <c r="D745" s="29">
        <v>200</v>
      </c>
      <c r="E745" s="106">
        <f>'вед прил 7'!H152+'вед прил 7'!H362+'вед прил 7'!H401</f>
        <v>9047.5</v>
      </c>
      <c r="F745" s="106">
        <f>'вед прил 7'!I152+'вед прил 7'!I362+'вед прил 7'!I401</f>
        <v>8278.4</v>
      </c>
      <c r="G745" s="106">
        <f>'вед прил 7'!J152+'вед прил 7'!J362+'вед прил 7'!J401</f>
        <v>8293.2999999999993</v>
      </c>
    </row>
    <row r="746" spans="1:7">
      <c r="A746" s="16"/>
      <c r="B746" s="28" t="s">
        <v>192</v>
      </c>
      <c r="C746" s="105" t="s">
        <v>762</v>
      </c>
      <c r="D746" s="29">
        <v>800</v>
      </c>
      <c r="E746" s="106">
        <f>'вед прил 7'!H153+'вед прил 7'!H363+'вед прил 7'!H402</f>
        <v>28.4</v>
      </c>
      <c r="F746" s="106">
        <f>'вед прил 7'!I153+'вед прил 7'!I363+'вед прил 7'!I402</f>
        <v>28.4</v>
      </c>
      <c r="G746" s="106">
        <f>'вед прил 7'!J153+'вед прил 7'!J363+'вед прил 7'!J402</f>
        <v>28.4</v>
      </c>
    </row>
    <row r="747" spans="1:7">
      <c r="A747" s="102">
        <v>27</v>
      </c>
      <c r="B747" s="35" t="s">
        <v>763</v>
      </c>
      <c r="C747" s="103" t="s">
        <v>764</v>
      </c>
      <c r="D747" s="22"/>
      <c r="E747" s="104">
        <f>E748</f>
        <v>29919.200000000001</v>
      </c>
      <c r="F747" s="104">
        <f>F748</f>
        <v>19036.900000000001</v>
      </c>
      <c r="G747" s="104">
        <f>G748</f>
        <v>19093.900000000001</v>
      </c>
    </row>
    <row r="748" spans="1:7" ht="31.5">
      <c r="A748" s="16"/>
      <c r="B748" s="28" t="s">
        <v>765</v>
      </c>
      <c r="C748" s="105" t="s">
        <v>766</v>
      </c>
      <c r="D748" s="29"/>
      <c r="E748" s="106">
        <f>E749+E753+E755+E758+E760</f>
        <v>29919.200000000001</v>
      </c>
      <c r="F748" s="106">
        <f>F749+F753+F755</f>
        <v>19036.900000000001</v>
      </c>
      <c r="G748" s="106">
        <f>G749+G753+G755</f>
        <v>19093.900000000001</v>
      </c>
    </row>
    <row r="749" spans="1:7">
      <c r="A749" s="16"/>
      <c r="B749" s="28" t="s">
        <v>201</v>
      </c>
      <c r="C749" s="105" t="s">
        <v>767</v>
      </c>
      <c r="D749" s="29"/>
      <c r="E749" s="106">
        <f>E750+E751+E752</f>
        <v>17674.900000000001</v>
      </c>
      <c r="F749" s="106">
        <f>F750+F751+F752</f>
        <v>17656.900000000001</v>
      </c>
      <c r="G749" s="106">
        <f>G750+G751+G752</f>
        <v>17713.900000000001</v>
      </c>
    </row>
    <row r="750" spans="1:7" ht="63">
      <c r="A750" s="16"/>
      <c r="B750" s="28" t="s">
        <v>114</v>
      </c>
      <c r="C750" s="105" t="s">
        <v>767</v>
      </c>
      <c r="D750" s="29">
        <v>100</v>
      </c>
      <c r="E750" s="106">
        <f>'вед прил 7'!H615</f>
        <v>16421.900000000001</v>
      </c>
      <c r="F750" s="106">
        <f>'вед прил 7'!I615</f>
        <v>16421.900000000001</v>
      </c>
      <c r="G750" s="106">
        <f>'вед прил 7'!J615</f>
        <v>16421.900000000001</v>
      </c>
    </row>
    <row r="751" spans="1:7" ht="31.5">
      <c r="A751" s="16"/>
      <c r="B751" s="28" t="s">
        <v>102</v>
      </c>
      <c r="C751" s="105" t="s">
        <v>767</v>
      </c>
      <c r="D751" s="29">
        <v>200</v>
      </c>
      <c r="E751" s="106">
        <f>'вед прил 7'!H616</f>
        <v>1253</v>
      </c>
      <c r="F751" s="106">
        <f>'вед прил 7'!I616</f>
        <v>1235</v>
      </c>
      <c r="G751" s="106">
        <f>'вед прил 7'!J616</f>
        <v>1292</v>
      </c>
    </row>
    <row r="752" spans="1:7" outlineLevel="1">
      <c r="A752" s="16"/>
      <c r="B752" s="28" t="s">
        <v>192</v>
      </c>
      <c r="C752" s="105" t="s">
        <v>767</v>
      </c>
      <c r="D752" s="29">
        <v>800</v>
      </c>
      <c r="E752" s="106">
        <f>'вед прил 7'!H617</f>
        <v>0</v>
      </c>
      <c r="F752" s="106">
        <f>'вед прил 7'!I617</f>
        <v>0</v>
      </c>
      <c r="G752" s="106">
        <f>'вед прил 7'!J617</f>
        <v>0</v>
      </c>
    </row>
    <row r="753" spans="1:7" collapsed="1">
      <c r="A753" s="16"/>
      <c r="B753" s="65" t="s">
        <v>768</v>
      </c>
      <c r="C753" s="31" t="s">
        <v>769</v>
      </c>
      <c r="D753" s="32"/>
      <c r="E753" s="106">
        <f>E754</f>
        <v>3730.5</v>
      </c>
      <c r="F753" s="106">
        <f>F754</f>
        <v>980</v>
      </c>
      <c r="G753" s="106">
        <f>G754</f>
        <v>980</v>
      </c>
    </row>
    <row r="754" spans="1:7" ht="31.5">
      <c r="A754" s="16"/>
      <c r="B754" s="28" t="s">
        <v>102</v>
      </c>
      <c r="C754" s="31" t="s">
        <v>769</v>
      </c>
      <c r="D754" s="32">
        <v>200</v>
      </c>
      <c r="E754" s="106">
        <f>'вед прил 7'!H157</f>
        <v>3730.5</v>
      </c>
      <c r="F754" s="106">
        <f>'вед прил 7'!I157</f>
        <v>980</v>
      </c>
      <c r="G754" s="106">
        <f>'вед прил 7'!J157</f>
        <v>980</v>
      </c>
    </row>
    <row r="755" spans="1:7" ht="47.25">
      <c r="A755" s="16"/>
      <c r="B755" s="28" t="s">
        <v>770</v>
      </c>
      <c r="C755" s="105" t="s">
        <v>771</v>
      </c>
      <c r="D755" s="29"/>
      <c r="E755" s="106">
        <f>E756+E757+E762</f>
        <v>8513.7999999999993</v>
      </c>
      <c r="F755" s="106">
        <f>F756+F757</f>
        <v>400</v>
      </c>
      <c r="G755" s="106">
        <f>G756+G757</f>
        <v>400</v>
      </c>
    </row>
    <row r="756" spans="1:7" ht="31.5">
      <c r="A756" s="16"/>
      <c r="B756" s="28" t="s">
        <v>102</v>
      </c>
      <c r="C756" s="105" t="s">
        <v>771</v>
      </c>
      <c r="D756" s="29">
        <v>200</v>
      </c>
      <c r="E756" s="106">
        <f>'вед прил 7'!H159</f>
        <v>1990.8</v>
      </c>
      <c r="F756" s="106">
        <f>'вед прил 7'!I159</f>
        <v>400</v>
      </c>
      <c r="G756" s="106">
        <f>'вед прил 7'!J159</f>
        <v>400</v>
      </c>
    </row>
    <row r="757" spans="1:7" ht="31.5">
      <c r="A757" s="16"/>
      <c r="B757" s="28" t="s">
        <v>131</v>
      </c>
      <c r="C757" s="31" t="s">
        <v>771</v>
      </c>
      <c r="D757" s="29">
        <v>400</v>
      </c>
      <c r="E757" s="106">
        <f>'вед прил 7'!H304+'вед прил 7'!H160</f>
        <v>6523</v>
      </c>
      <c r="F757" s="106">
        <f>'вед прил 7'!I304+'вед прил 7'!I160</f>
        <v>0</v>
      </c>
      <c r="G757" s="106">
        <f>'вед прил 7'!J304+'вед прил 7'!J160</f>
        <v>0</v>
      </c>
    </row>
    <row r="758" spans="1:7" ht="15.75" customHeight="1" outlineLevel="1">
      <c r="A758" s="16"/>
      <c r="B758" s="28" t="s">
        <v>94</v>
      </c>
      <c r="C758" s="31" t="s">
        <v>772</v>
      </c>
      <c r="D758" s="29"/>
      <c r="E758" s="106">
        <f>E759</f>
        <v>0</v>
      </c>
      <c r="F758" s="106">
        <f>F759</f>
        <v>0</v>
      </c>
      <c r="G758" s="106">
        <f>G759</f>
        <v>0</v>
      </c>
    </row>
    <row r="759" spans="1:7" ht="31.5" outlineLevel="1">
      <c r="A759" s="16"/>
      <c r="B759" s="28" t="s">
        <v>102</v>
      </c>
      <c r="C759" s="31" t="s">
        <v>772</v>
      </c>
      <c r="D759" s="29">
        <v>200</v>
      </c>
      <c r="E759" s="106">
        <f>'вед прил 7'!H163</f>
        <v>0</v>
      </c>
      <c r="F759" s="106">
        <f>'вед прил 7'!I163</f>
        <v>0</v>
      </c>
      <c r="G759" s="106">
        <f>'вед прил 7'!J163</f>
        <v>0</v>
      </c>
    </row>
    <row r="760" spans="1:7" ht="110.25" outlineLevel="1">
      <c r="A760" s="16"/>
      <c r="B760" s="28" t="s">
        <v>203</v>
      </c>
      <c r="C760" s="31" t="s">
        <v>773</v>
      </c>
      <c r="D760" s="29"/>
      <c r="E760" s="106">
        <f>E761</f>
        <v>0</v>
      </c>
      <c r="F760" s="106"/>
      <c r="G760" s="106"/>
    </row>
    <row r="761" spans="1:7" ht="63" outlineLevel="1">
      <c r="A761" s="16"/>
      <c r="B761" s="28" t="s">
        <v>114</v>
      </c>
      <c r="C761" s="31" t="s">
        <v>773</v>
      </c>
      <c r="D761" s="29">
        <v>100</v>
      </c>
      <c r="E761" s="106">
        <f>'вед прил 7'!H619</f>
        <v>0</v>
      </c>
      <c r="F761" s="106"/>
      <c r="G761" s="106"/>
    </row>
    <row r="762" spans="1:7" outlineLevel="1">
      <c r="A762" s="16"/>
      <c r="B762" s="28" t="s">
        <v>192</v>
      </c>
      <c r="C762" s="31" t="s">
        <v>771</v>
      </c>
      <c r="D762" s="29">
        <v>800</v>
      </c>
      <c r="E762" s="106">
        <f>'вед прил 7'!H161</f>
        <v>0</v>
      </c>
      <c r="F762" s="106">
        <v>0</v>
      </c>
      <c r="G762" s="106">
        <v>0</v>
      </c>
    </row>
    <row r="763" spans="1:7" collapsed="1">
      <c r="A763" s="102">
        <v>28</v>
      </c>
      <c r="B763" s="35" t="s">
        <v>774</v>
      </c>
      <c r="C763" s="103" t="s">
        <v>775</v>
      </c>
      <c r="D763" s="22"/>
      <c r="E763" s="104">
        <f>E764+E772</f>
        <v>252</v>
      </c>
      <c r="F763" s="104">
        <f>F764+F772</f>
        <v>252</v>
      </c>
      <c r="G763" s="104">
        <f>G764+G772</f>
        <v>252</v>
      </c>
    </row>
    <row r="764" spans="1:7" ht="47.25">
      <c r="A764" s="16"/>
      <c r="B764" s="28" t="s">
        <v>776</v>
      </c>
      <c r="C764" s="105" t="s">
        <v>777</v>
      </c>
      <c r="D764" s="29"/>
      <c r="E764" s="106">
        <f>E768+E770+E765</f>
        <v>252</v>
      </c>
      <c r="F764" s="106">
        <f>F768+F770+F765</f>
        <v>252</v>
      </c>
      <c r="G764" s="106">
        <f>G768+G770+G765</f>
        <v>252</v>
      </c>
    </row>
    <row r="765" spans="1:7" outlineLevel="1">
      <c r="A765" s="16"/>
      <c r="B765" s="28" t="s">
        <v>94</v>
      </c>
      <c r="C765" s="105" t="s">
        <v>778</v>
      </c>
      <c r="D765" s="29"/>
      <c r="E765" s="106">
        <f>E767+E766</f>
        <v>0</v>
      </c>
      <c r="F765" s="106">
        <f>F767+F766</f>
        <v>0</v>
      </c>
      <c r="G765" s="106">
        <f>G767+G766</f>
        <v>0</v>
      </c>
    </row>
    <row r="766" spans="1:7" ht="31.5" outlineLevel="1">
      <c r="A766" s="16"/>
      <c r="B766" s="28" t="s">
        <v>102</v>
      </c>
      <c r="C766" s="105" t="s">
        <v>778</v>
      </c>
      <c r="D766" s="29">
        <v>200</v>
      </c>
      <c r="E766" s="106">
        <f>'вед прил 7'!H210</f>
        <v>0</v>
      </c>
      <c r="F766" s="106">
        <f>'вед прил 7'!I210</f>
        <v>0</v>
      </c>
      <c r="G766" s="106">
        <f>'вед прил 7'!J210</f>
        <v>0</v>
      </c>
    </row>
    <row r="767" spans="1:7" outlineLevel="1">
      <c r="A767" s="16"/>
      <c r="B767" s="63" t="s">
        <v>514</v>
      </c>
      <c r="C767" s="105" t="s">
        <v>778</v>
      </c>
      <c r="D767" s="29">
        <v>500</v>
      </c>
      <c r="E767" s="106">
        <f>'вед прил 7'!H209</f>
        <v>0</v>
      </c>
      <c r="F767" s="106">
        <f>'вед прил 7'!I209</f>
        <v>0</v>
      </c>
      <c r="G767" s="106">
        <f>'вед прил 7'!J209</f>
        <v>0</v>
      </c>
    </row>
    <row r="768" spans="1:7" ht="110.25" collapsed="1">
      <c r="A768" s="16"/>
      <c r="B768" s="28" t="s">
        <v>779</v>
      </c>
      <c r="C768" s="105" t="s">
        <v>780</v>
      </c>
      <c r="D768" s="29"/>
      <c r="E768" s="106">
        <f>E769</f>
        <v>252</v>
      </c>
      <c r="F768" s="106">
        <f>F769</f>
        <v>252</v>
      </c>
      <c r="G768" s="106">
        <f>G769</f>
        <v>252</v>
      </c>
    </row>
    <row r="769" spans="1:7" ht="31.5">
      <c r="A769" s="16"/>
      <c r="B769" s="28" t="s">
        <v>102</v>
      </c>
      <c r="C769" s="105" t="s">
        <v>780</v>
      </c>
      <c r="D769" s="29">
        <v>200</v>
      </c>
      <c r="E769" s="106">
        <f>'вед прил 7'!H212</f>
        <v>252</v>
      </c>
      <c r="F769" s="106">
        <f>'вед прил 7'!I212</f>
        <v>252</v>
      </c>
      <c r="G769" s="106">
        <f>'вед прил 7'!J212</f>
        <v>252</v>
      </c>
    </row>
    <row r="770" spans="1:7" ht="94.5" outlineLevel="1">
      <c r="A770" s="16"/>
      <c r="B770" s="28" t="s">
        <v>781</v>
      </c>
      <c r="C770" s="105" t="s">
        <v>782</v>
      </c>
      <c r="D770" s="29"/>
      <c r="E770" s="106">
        <f>E771</f>
        <v>0</v>
      </c>
      <c r="F770" s="106">
        <f>F771</f>
        <v>0</v>
      </c>
      <c r="G770" s="106">
        <f>G771</f>
        <v>0</v>
      </c>
    </row>
    <row r="771" spans="1:7" ht="31.5" outlineLevel="1">
      <c r="A771" s="16"/>
      <c r="B771" s="28" t="s">
        <v>102</v>
      </c>
      <c r="C771" s="105" t="s">
        <v>782</v>
      </c>
      <c r="D771" s="29">
        <v>200</v>
      </c>
      <c r="E771" s="106">
        <f>'вед прил 7'!H214</f>
        <v>0</v>
      </c>
      <c r="F771" s="106">
        <f>'вед прил 7'!I214</f>
        <v>0</v>
      </c>
      <c r="G771" s="106">
        <f>'вед прил 7'!J214</f>
        <v>0</v>
      </c>
    </row>
    <row r="772" spans="1:7" outlineLevel="1">
      <c r="A772" s="16"/>
      <c r="B772" s="28" t="s">
        <v>783</v>
      </c>
      <c r="C772" s="105" t="s">
        <v>784</v>
      </c>
      <c r="D772" s="29"/>
      <c r="E772" s="106">
        <f t="shared" ref="E772:G773" si="122">E773</f>
        <v>0</v>
      </c>
      <c r="F772" s="106">
        <f t="shared" si="122"/>
        <v>0</v>
      </c>
      <c r="G772" s="106">
        <f t="shared" si="122"/>
        <v>0</v>
      </c>
    </row>
    <row r="773" spans="1:7" outlineLevel="1">
      <c r="A773" s="16"/>
      <c r="B773" s="28" t="s">
        <v>94</v>
      </c>
      <c r="C773" s="105" t="s">
        <v>785</v>
      </c>
      <c r="D773" s="29"/>
      <c r="E773" s="106">
        <f t="shared" si="122"/>
        <v>0</v>
      </c>
      <c r="F773" s="106">
        <f t="shared" si="122"/>
        <v>0</v>
      </c>
      <c r="G773" s="106">
        <f t="shared" si="122"/>
        <v>0</v>
      </c>
    </row>
    <row r="774" spans="1:7" outlineLevel="1">
      <c r="A774" s="16"/>
      <c r="B774" s="28" t="s">
        <v>514</v>
      </c>
      <c r="C774" s="105" t="s">
        <v>785</v>
      </c>
      <c r="D774" s="29">
        <v>500</v>
      </c>
      <c r="E774" s="106">
        <f>'вед прил 7'!H217</f>
        <v>0</v>
      </c>
      <c r="F774" s="106">
        <f>'вед прил 7'!I217</f>
        <v>0</v>
      </c>
      <c r="G774" s="106">
        <f>'вед прил 7'!J217</f>
        <v>0</v>
      </c>
    </row>
    <row r="775" spans="1:7" collapsed="1">
      <c r="A775" s="102">
        <v>29</v>
      </c>
      <c r="B775" s="35" t="s">
        <v>786</v>
      </c>
      <c r="C775" s="103" t="s">
        <v>787</v>
      </c>
      <c r="D775" s="22"/>
      <c r="E775" s="104">
        <f>E779+E786+E776</f>
        <v>37750.800000000003</v>
      </c>
      <c r="F775" s="104">
        <f>F779+F786+F776</f>
        <v>36918.400000000001</v>
      </c>
      <c r="G775" s="104">
        <f>G779+G786+G776</f>
        <v>36931.699999999997</v>
      </c>
    </row>
    <row r="776" spans="1:7" outlineLevel="1">
      <c r="A776" s="102"/>
      <c r="B776" s="28" t="s">
        <v>788</v>
      </c>
      <c r="C776" s="31" t="s">
        <v>789</v>
      </c>
      <c r="D776" s="32"/>
      <c r="E776" s="106">
        <f t="shared" ref="E776:G777" si="123">E777</f>
        <v>0</v>
      </c>
      <c r="F776" s="104">
        <f t="shared" si="123"/>
        <v>0</v>
      </c>
      <c r="G776" s="104">
        <f t="shared" si="123"/>
        <v>0</v>
      </c>
    </row>
    <row r="777" spans="1:7" outlineLevel="1">
      <c r="A777" s="102"/>
      <c r="B777" s="28" t="s">
        <v>94</v>
      </c>
      <c r="C777" s="31" t="s">
        <v>790</v>
      </c>
      <c r="D777" s="32"/>
      <c r="E777" s="106">
        <f t="shared" si="123"/>
        <v>0</v>
      </c>
      <c r="F777" s="104">
        <f t="shared" si="123"/>
        <v>0</v>
      </c>
      <c r="G777" s="104">
        <f t="shared" si="123"/>
        <v>0</v>
      </c>
    </row>
    <row r="778" spans="1:7" outlineLevel="1">
      <c r="A778" s="102"/>
      <c r="B778" s="28" t="s">
        <v>514</v>
      </c>
      <c r="C778" s="31" t="s">
        <v>790</v>
      </c>
      <c r="D778" s="32">
        <v>500</v>
      </c>
      <c r="E778" s="106">
        <f>'вед прил 7'!H259</f>
        <v>0</v>
      </c>
      <c r="F778" s="104">
        <f>'вед прил 7'!I259</f>
        <v>0</v>
      </c>
      <c r="G778" s="104">
        <f>'вед прил 7'!J259</f>
        <v>0</v>
      </c>
    </row>
    <row r="779" spans="1:7" ht="31.5" collapsed="1">
      <c r="A779" s="16"/>
      <c r="B779" s="28" t="s">
        <v>791</v>
      </c>
      <c r="C779" s="105" t="s">
        <v>792</v>
      </c>
      <c r="D779" s="29"/>
      <c r="E779" s="106">
        <f>E780+E784</f>
        <v>13006.7</v>
      </c>
      <c r="F779" s="106">
        <f>F780</f>
        <v>12819.4</v>
      </c>
      <c r="G779" s="106">
        <f>G780</f>
        <v>12832.7</v>
      </c>
    </row>
    <row r="780" spans="1:7">
      <c r="A780" s="16"/>
      <c r="B780" s="28" t="s">
        <v>201</v>
      </c>
      <c r="C780" s="105" t="s">
        <v>793</v>
      </c>
      <c r="D780" s="29"/>
      <c r="E780" s="106">
        <f>E781+E782+E783</f>
        <v>13006.7</v>
      </c>
      <c r="F780" s="106">
        <f>F781+F782+F783</f>
        <v>12819.4</v>
      </c>
      <c r="G780" s="106">
        <f>G781+G782+G783</f>
        <v>12832.7</v>
      </c>
    </row>
    <row r="781" spans="1:7" ht="63">
      <c r="A781" s="16"/>
      <c r="B781" s="28" t="s">
        <v>114</v>
      </c>
      <c r="C781" s="105" t="s">
        <v>793</v>
      </c>
      <c r="D781" s="29">
        <v>100</v>
      </c>
      <c r="E781" s="106">
        <f>'вед прил 7'!H600</f>
        <v>11713.1</v>
      </c>
      <c r="F781" s="106">
        <f>'вед прил 7'!I600</f>
        <v>11713.1</v>
      </c>
      <c r="G781" s="106">
        <f>'вед прил 7'!J600</f>
        <v>11713.1</v>
      </c>
    </row>
    <row r="782" spans="1:7" ht="31.5">
      <c r="A782" s="16"/>
      <c r="B782" s="28" t="s">
        <v>102</v>
      </c>
      <c r="C782" s="105" t="s">
        <v>793</v>
      </c>
      <c r="D782" s="29">
        <v>200</v>
      </c>
      <c r="E782" s="106">
        <f>'вед прил 7'!H601</f>
        <v>1270.5999999999999</v>
      </c>
      <c r="F782" s="106">
        <f>'вед прил 7'!I601</f>
        <v>1083.3</v>
      </c>
      <c r="G782" s="106">
        <f>'вед прил 7'!J601</f>
        <v>1096.5999999999999</v>
      </c>
    </row>
    <row r="783" spans="1:7">
      <c r="A783" s="16"/>
      <c r="B783" s="28" t="s">
        <v>192</v>
      </c>
      <c r="C783" s="105" t="s">
        <v>793</v>
      </c>
      <c r="D783" s="29">
        <v>800</v>
      </c>
      <c r="E783" s="106">
        <f>'вед прил 7'!H602</f>
        <v>23</v>
      </c>
      <c r="F783" s="106">
        <f>'вед прил 7'!I602</f>
        <v>23</v>
      </c>
      <c r="G783" s="106">
        <f>'вед прил 7'!J602</f>
        <v>23</v>
      </c>
    </row>
    <row r="784" spans="1:7" ht="110.25" outlineLevel="1">
      <c r="A784" s="16"/>
      <c r="B784" s="28" t="s">
        <v>203</v>
      </c>
      <c r="C784" s="31" t="s">
        <v>794</v>
      </c>
      <c r="D784" s="29"/>
      <c r="E784" s="106">
        <f>E785</f>
        <v>0</v>
      </c>
      <c r="F784" s="106">
        <f t="shared" ref="F784:G784" si="124">F785</f>
        <v>0</v>
      </c>
      <c r="G784" s="106">
        <f t="shared" si="124"/>
        <v>0</v>
      </c>
    </row>
    <row r="785" spans="1:7" ht="63" outlineLevel="1">
      <c r="A785" s="16"/>
      <c r="B785" s="28" t="s">
        <v>114</v>
      </c>
      <c r="C785" s="31" t="s">
        <v>794</v>
      </c>
      <c r="D785" s="29">
        <v>100</v>
      </c>
      <c r="E785" s="106">
        <f>'вед прил 7'!H604</f>
        <v>0</v>
      </c>
      <c r="F785" s="106">
        <f>'вед прил 7'!I604</f>
        <v>0</v>
      </c>
      <c r="G785" s="106">
        <f>'вед прил 7'!J604</f>
        <v>0</v>
      </c>
    </row>
    <row r="786" spans="1:7" collapsed="1">
      <c r="A786" s="16"/>
      <c r="B786" s="28" t="s">
        <v>33</v>
      </c>
      <c r="C786" s="105" t="s">
        <v>795</v>
      </c>
      <c r="D786" s="29"/>
      <c r="E786" s="106">
        <f>E787</f>
        <v>24744.1</v>
      </c>
      <c r="F786" s="106">
        <f>F787</f>
        <v>24099</v>
      </c>
      <c r="G786" s="106">
        <f>G787</f>
        <v>24099</v>
      </c>
    </row>
    <row r="787" spans="1:7" ht="31.5">
      <c r="A787" s="16"/>
      <c r="B787" s="28" t="s">
        <v>188</v>
      </c>
      <c r="C787" s="105" t="s">
        <v>796</v>
      </c>
      <c r="D787" s="29"/>
      <c r="E787" s="106">
        <f>E788+E789+E790</f>
        <v>24744.1</v>
      </c>
      <c r="F787" s="106">
        <f>F788+F789+F790</f>
        <v>24099</v>
      </c>
      <c r="G787" s="106">
        <f>G788+G789+G790</f>
        <v>24099</v>
      </c>
    </row>
    <row r="788" spans="1:7" ht="63">
      <c r="A788" s="16"/>
      <c r="B788" s="28" t="s">
        <v>114</v>
      </c>
      <c r="C788" s="105" t="s">
        <v>796</v>
      </c>
      <c r="D788" s="29">
        <v>100</v>
      </c>
      <c r="E788" s="106">
        <f>'вед прил 7'!H296</f>
        <v>19460.8</v>
      </c>
      <c r="F788" s="106">
        <f>'вед прил 7'!I296</f>
        <v>18948.099999999999</v>
      </c>
      <c r="G788" s="106">
        <f>'вед прил 7'!J296</f>
        <v>18948.099999999999</v>
      </c>
    </row>
    <row r="789" spans="1:7" ht="31.5">
      <c r="A789" s="16"/>
      <c r="B789" s="28" t="s">
        <v>102</v>
      </c>
      <c r="C789" s="105" t="s">
        <v>796</v>
      </c>
      <c r="D789" s="29">
        <v>200</v>
      </c>
      <c r="E789" s="106">
        <f>'вед прил 7'!H297</f>
        <v>3087.6</v>
      </c>
      <c r="F789" s="106">
        <f>'вед прил 7'!I297</f>
        <v>2955.2</v>
      </c>
      <c r="G789" s="106">
        <f>'вед прил 7'!J297</f>
        <v>2955.2</v>
      </c>
    </row>
    <row r="790" spans="1:7">
      <c r="A790" s="16"/>
      <c r="B790" s="28" t="s">
        <v>192</v>
      </c>
      <c r="C790" s="105" t="s">
        <v>796</v>
      </c>
      <c r="D790" s="29">
        <v>800</v>
      </c>
      <c r="E790" s="106">
        <f>'вед прил 7'!H298</f>
        <v>2195.6999999999998</v>
      </c>
      <c r="F790" s="106">
        <f>'вед прил 7'!I298</f>
        <v>2195.6999999999998</v>
      </c>
      <c r="G790" s="106">
        <f>'вед прил 7'!J298</f>
        <v>2195.6999999999998</v>
      </c>
    </row>
    <row r="791" spans="1:7" ht="15.6" customHeight="1">
      <c r="A791" s="102">
        <v>30</v>
      </c>
      <c r="B791" s="35" t="s">
        <v>797</v>
      </c>
      <c r="C791" s="103" t="s">
        <v>798</v>
      </c>
      <c r="D791" s="22"/>
      <c r="E791" s="104">
        <f>E792+E795+E798</f>
        <v>598</v>
      </c>
      <c r="F791" s="104">
        <f>F792+F795</f>
        <v>275424.09999999998</v>
      </c>
      <c r="G791" s="104">
        <f>G792+G795</f>
        <v>0</v>
      </c>
    </row>
    <row r="792" spans="1:7" ht="15.6" customHeight="1">
      <c r="A792" s="16"/>
      <c r="B792" s="28" t="s">
        <v>799</v>
      </c>
      <c r="C792" s="31" t="s">
        <v>800</v>
      </c>
      <c r="D792" s="32"/>
      <c r="E792" s="106">
        <f t="shared" ref="E792:G793" si="125">E793</f>
        <v>0</v>
      </c>
      <c r="F792" s="106">
        <f t="shared" si="125"/>
        <v>275424.09999999998</v>
      </c>
      <c r="G792" s="106">
        <f t="shared" si="125"/>
        <v>0</v>
      </c>
    </row>
    <row r="793" spans="1:7" ht="15.6" customHeight="1">
      <c r="A793" s="16"/>
      <c r="B793" s="28" t="s">
        <v>801</v>
      </c>
      <c r="C793" s="31" t="s">
        <v>802</v>
      </c>
      <c r="D793" s="32"/>
      <c r="E793" s="106">
        <f t="shared" si="125"/>
        <v>0</v>
      </c>
      <c r="F793" s="106">
        <f t="shared" si="125"/>
        <v>275424.09999999998</v>
      </c>
      <c r="G793" s="106">
        <f t="shared" si="125"/>
        <v>0</v>
      </c>
    </row>
    <row r="794" spans="1:7" ht="31.15" customHeight="1">
      <c r="A794" s="16"/>
      <c r="B794" s="28" t="s">
        <v>131</v>
      </c>
      <c r="C794" s="31" t="s">
        <v>802</v>
      </c>
      <c r="D794" s="32">
        <v>400</v>
      </c>
      <c r="E794" s="106">
        <f>'вед прил 7'!H326</f>
        <v>0</v>
      </c>
      <c r="F794" s="106">
        <f>'вед прил 7'!I326</f>
        <v>275424.09999999998</v>
      </c>
      <c r="G794" s="106">
        <f>'вед прил 7'!J326</f>
        <v>0</v>
      </c>
    </row>
    <row r="795" spans="1:7" ht="15.6" customHeight="1">
      <c r="A795" s="16"/>
      <c r="B795" s="28" t="s">
        <v>803</v>
      </c>
      <c r="C795" s="105" t="s">
        <v>804</v>
      </c>
      <c r="D795" s="29"/>
      <c r="E795" s="106">
        <f>E796</f>
        <v>598</v>
      </c>
      <c r="F795" s="106">
        <f t="shared" ref="F795:G799" si="126">F796</f>
        <v>0</v>
      </c>
      <c r="G795" s="106">
        <f t="shared" si="126"/>
        <v>0</v>
      </c>
    </row>
    <row r="796" spans="1:7" ht="15.6" customHeight="1">
      <c r="A796" s="16"/>
      <c r="B796" s="28" t="s">
        <v>94</v>
      </c>
      <c r="C796" s="105" t="s">
        <v>805</v>
      </c>
      <c r="D796" s="29"/>
      <c r="E796" s="106">
        <f>E797</f>
        <v>598</v>
      </c>
      <c r="F796" s="106">
        <f t="shared" si="126"/>
        <v>0</v>
      </c>
      <c r="G796" s="106">
        <f t="shared" si="126"/>
        <v>0</v>
      </c>
    </row>
    <row r="797" spans="1:7" ht="15.6" customHeight="1">
      <c r="A797" s="16"/>
      <c r="B797" s="28" t="s">
        <v>514</v>
      </c>
      <c r="C797" s="105" t="s">
        <v>805</v>
      </c>
      <c r="D797" s="29">
        <v>500</v>
      </c>
      <c r="E797" s="106">
        <f>'вед прил 7'!H329</f>
        <v>598</v>
      </c>
      <c r="F797" s="106">
        <f>'вед прил 7'!I329</f>
        <v>0</v>
      </c>
      <c r="G797" s="106">
        <f>'вед прил 7'!J329</f>
        <v>0</v>
      </c>
    </row>
    <row r="798" spans="1:7" ht="15.6" customHeight="1" outlineLevel="1">
      <c r="A798" s="16"/>
      <c r="B798" s="28" t="s">
        <v>806</v>
      </c>
      <c r="C798" s="105" t="s">
        <v>807</v>
      </c>
      <c r="D798" s="29"/>
      <c r="E798" s="106">
        <f>E799</f>
        <v>0</v>
      </c>
      <c r="F798" s="106">
        <f t="shared" si="126"/>
        <v>0</v>
      </c>
      <c r="G798" s="106">
        <f t="shared" si="126"/>
        <v>0</v>
      </c>
    </row>
    <row r="799" spans="1:7" ht="15.6" customHeight="1" outlineLevel="1">
      <c r="A799" s="16"/>
      <c r="B799" s="28" t="s">
        <v>94</v>
      </c>
      <c r="C799" s="105" t="s">
        <v>808</v>
      </c>
      <c r="D799" s="29"/>
      <c r="E799" s="106">
        <f>E800</f>
        <v>0</v>
      </c>
      <c r="F799" s="106">
        <f>F800</f>
        <v>0</v>
      </c>
      <c r="G799" s="106">
        <f t="shared" si="126"/>
        <v>0</v>
      </c>
    </row>
    <row r="800" spans="1:7" ht="15.6" customHeight="1" outlineLevel="1">
      <c r="A800" s="16"/>
      <c r="B800" s="28" t="s">
        <v>514</v>
      </c>
      <c r="C800" s="105" t="s">
        <v>808</v>
      </c>
      <c r="D800" s="29">
        <v>500</v>
      </c>
      <c r="E800" s="106">
        <f>'вед прил 7'!H332</f>
        <v>0</v>
      </c>
      <c r="F800" s="106">
        <v>0</v>
      </c>
      <c r="G800" s="106">
        <v>0</v>
      </c>
    </row>
    <row r="801" spans="1:7" collapsed="1">
      <c r="A801" s="102">
        <v>31</v>
      </c>
      <c r="B801" s="35" t="s">
        <v>809</v>
      </c>
      <c r="C801" s="103" t="s">
        <v>810</v>
      </c>
      <c r="D801" s="22"/>
      <c r="E801" s="104">
        <f>E802+E805</f>
        <v>15520</v>
      </c>
      <c r="F801" s="104">
        <f t="shared" ref="F801:G801" si="127">F802+F805</f>
        <v>0</v>
      </c>
      <c r="G801" s="104">
        <f t="shared" si="127"/>
        <v>0</v>
      </c>
    </row>
    <row r="802" spans="1:7">
      <c r="A802" s="16"/>
      <c r="B802" s="28" t="s">
        <v>811</v>
      </c>
      <c r="C802" s="105" t="s">
        <v>812</v>
      </c>
      <c r="D802" s="29"/>
      <c r="E802" s="106">
        <f t="shared" ref="E802:G803" si="128">E803</f>
        <v>15520</v>
      </c>
      <c r="F802" s="106">
        <f t="shared" si="128"/>
        <v>0</v>
      </c>
      <c r="G802" s="106">
        <f t="shared" si="128"/>
        <v>0</v>
      </c>
    </row>
    <row r="803" spans="1:7" ht="67.900000000000006" customHeight="1">
      <c r="A803" s="16"/>
      <c r="B803" s="28" t="s">
        <v>813</v>
      </c>
      <c r="C803" s="105" t="s">
        <v>814</v>
      </c>
      <c r="D803" s="29"/>
      <c r="E803" s="106">
        <f t="shared" si="128"/>
        <v>15520</v>
      </c>
      <c r="F803" s="106">
        <f t="shared" si="128"/>
        <v>0</v>
      </c>
      <c r="G803" s="106">
        <f t="shared" si="128"/>
        <v>0</v>
      </c>
    </row>
    <row r="804" spans="1:7" ht="26.45" customHeight="1">
      <c r="A804" s="16"/>
      <c r="B804" s="28" t="s">
        <v>514</v>
      </c>
      <c r="C804" s="105" t="s">
        <v>814</v>
      </c>
      <c r="D804" s="29">
        <v>500</v>
      </c>
      <c r="E804" s="106">
        <f>'вед прил 7'!H353</f>
        <v>15520</v>
      </c>
      <c r="F804" s="106">
        <f>'вед прил 7'!I353</f>
        <v>0</v>
      </c>
      <c r="G804" s="106">
        <f>'вед прил 7'!J353</f>
        <v>0</v>
      </c>
    </row>
    <row r="805" spans="1:7" ht="20.45" customHeight="1" outlineLevel="1">
      <c r="A805" s="16"/>
      <c r="B805" s="28" t="s">
        <v>815</v>
      </c>
      <c r="C805" s="105" t="s">
        <v>816</v>
      </c>
      <c r="D805" s="29"/>
      <c r="E805" s="106">
        <f t="shared" ref="E805:G806" si="129">E806</f>
        <v>0</v>
      </c>
      <c r="F805" s="106">
        <f t="shared" si="129"/>
        <v>0</v>
      </c>
      <c r="G805" s="106">
        <f t="shared" si="129"/>
        <v>0</v>
      </c>
    </row>
    <row r="806" spans="1:7" ht="19.899999999999999" customHeight="1" outlineLevel="1">
      <c r="A806" s="16"/>
      <c r="B806" s="28" t="s">
        <v>94</v>
      </c>
      <c r="C806" s="105" t="s">
        <v>817</v>
      </c>
      <c r="D806" s="29"/>
      <c r="E806" s="106">
        <f t="shared" si="129"/>
        <v>0</v>
      </c>
      <c r="F806" s="106">
        <f t="shared" si="129"/>
        <v>0</v>
      </c>
      <c r="G806" s="106">
        <f t="shared" si="129"/>
        <v>0</v>
      </c>
    </row>
    <row r="807" spans="1:7" ht="20.45" customHeight="1" outlineLevel="1">
      <c r="A807" s="16"/>
      <c r="B807" s="28" t="s">
        <v>514</v>
      </c>
      <c r="C807" s="105" t="s">
        <v>817</v>
      </c>
      <c r="D807" s="29">
        <v>500</v>
      </c>
      <c r="E807" s="106">
        <f>'вед прил 7'!H356</f>
        <v>0</v>
      </c>
      <c r="F807" s="106">
        <f>'вед прил 7'!I356</f>
        <v>0</v>
      </c>
      <c r="G807" s="106">
        <f>'вед прил 7'!J356</f>
        <v>0</v>
      </c>
    </row>
    <row r="808" spans="1:7" ht="36" customHeight="1" collapsed="1">
      <c r="A808" s="102">
        <v>32</v>
      </c>
      <c r="B808" s="35" t="s">
        <v>818</v>
      </c>
      <c r="C808" s="114" t="s">
        <v>819</v>
      </c>
      <c r="D808" s="22"/>
      <c r="E808" s="104">
        <f>E809+E812</f>
        <v>6822.0999999999995</v>
      </c>
      <c r="F808" s="104">
        <f>F809+F812</f>
        <v>6776.3</v>
      </c>
      <c r="G808" s="104">
        <f>G809+G812</f>
        <v>6776.3</v>
      </c>
    </row>
    <row r="809" spans="1:7">
      <c r="A809" s="16"/>
      <c r="B809" s="28" t="s">
        <v>820</v>
      </c>
      <c r="C809" s="105" t="s">
        <v>821</v>
      </c>
      <c r="D809" s="29"/>
      <c r="E809" s="106">
        <f t="shared" ref="E809:G810" si="130">E810</f>
        <v>1855.2</v>
      </c>
      <c r="F809" s="106">
        <f t="shared" si="130"/>
        <v>1791.8</v>
      </c>
      <c r="G809" s="106">
        <f t="shared" si="130"/>
        <v>1791.8</v>
      </c>
    </row>
    <row r="810" spans="1:7">
      <c r="A810" s="16"/>
      <c r="B810" s="28" t="s">
        <v>201</v>
      </c>
      <c r="C810" s="105" t="s">
        <v>822</v>
      </c>
      <c r="D810" s="29"/>
      <c r="E810" s="106">
        <f t="shared" si="130"/>
        <v>1855.2</v>
      </c>
      <c r="F810" s="106">
        <f t="shared" si="130"/>
        <v>1791.8</v>
      </c>
      <c r="G810" s="106">
        <f t="shared" si="130"/>
        <v>1791.8</v>
      </c>
    </row>
    <row r="811" spans="1:7" ht="63">
      <c r="A811" s="16"/>
      <c r="B811" s="28" t="s">
        <v>114</v>
      </c>
      <c r="C811" s="105" t="s">
        <v>822</v>
      </c>
      <c r="D811" s="29">
        <v>100</v>
      </c>
      <c r="E811" s="106">
        <f>'вед прил 7'!H579</f>
        <v>1855.2</v>
      </c>
      <c r="F811" s="106">
        <f>'вед прил 7'!I579</f>
        <v>1791.8</v>
      </c>
      <c r="G811" s="106">
        <f>'вед прил 7'!J579</f>
        <v>1791.8</v>
      </c>
    </row>
    <row r="812" spans="1:7">
      <c r="A812" s="16"/>
      <c r="B812" s="28" t="s">
        <v>823</v>
      </c>
      <c r="C812" s="105" t="s">
        <v>824</v>
      </c>
      <c r="D812" s="29"/>
      <c r="E812" s="106">
        <f>E813</f>
        <v>4966.8999999999996</v>
      </c>
      <c r="F812" s="106">
        <f>F813</f>
        <v>4984.5</v>
      </c>
      <c r="G812" s="106">
        <f>G813</f>
        <v>4984.5</v>
      </c>
    </row>
    <row r="813" spans="1:7">
      <c r="A813" s="16"/>
      <c r="B813" s="28" t="s">
        <v>201</v>
      </c>
      <c r="C813" s="105" t="s">
        <v>825</v>
      </c>
      <c r="D813" s="29"/>
      <c r="E813" s="106">
        <f>E814+E815+E816</f>
        <v>4966.8999999999996</v>
      </c>
      <c r="F813" s="106">
        <f>F814+F815+F816</f>
        <v>4984.5</v>
      </c>
      <c r="G813" s="106">
        <f>G814+G815+G816</f>
        <v>4984.5</v>
      </c>
    </row>
    <row r="814" spans="1:7" ht="63">
      <c r="A814" s="16"/>
      <c r="B814" s="28" t="s">
        <v>114</v>
      </c>
      <c r="C814" s="105" t="s">
        <v>825</v>
      </c>
      <c r="D814" s="29">
        <v>100</v>
      </c>
      <c r="E814" s="106">
        <f>'вед прил 7'!H582</f>
        <v>4373.5999999999995</v>
      </c>
      <c r="F814" s="106">
        <f>'вед прил 7'!I582</f>
        <v>4391.2</v>
      </c>
      <c r="G814" s="106">
        <f>'вед прил 7'!J582</f>
        <v>4391.2</v>
      </c>
    </row>
    <row r="815" spans="1:7" ht="31.5">
      <c r="A815" s="16"/>
      <c r="B815" s="28" t="s">
        <v>102</v>
      </c>
      <c r="C815" s="105" t="s">
        <v>825</v>
      </c>
      <c r="D815" s="29">
        <v>200</v>
      </c>
      <c r="E815" s="106">
        <f>'вед прил 7'!H583</f>
        <v>562.79999999999995</v>
      </c>
      <c r="F815" s="106">
        <f>'вед прил 7'!I583</f>
        <v>562.79999999999995</v>
      </c>
      <c r="G815" s="106">
        <f>'вед прил 7'!J583</f>
        <v>562.79999999999995</v>
      </c>
    </row>
    <row r="816" spans="1:7">
      <c r="A816" s="16"/>
      <c r="B816" s="28" t="s">
        <v>192</v>
      </c>
      <c r="C816" s="105" t="s">
        <v>825</v>
      </c>
      <c r="D816" s="29">
        <v>800</v>
      </c>
      <c r="E816" s="106">
        <f>'вед прил 7'!H584</f>
        <v>30.5</v>
      </c>
      <c r="F816" s="106">
        <f>'вед прил 7'!I584</f>
        <v>30.5</v>
      </c>
      <c r="G816" s="106">
        <f>'вед прил 7'!J584</f>
        <v>30.5</v>
      </c>
    </row>
    <row r="817" spans="1:7" ht="31.5">
      <c r="A817" s="102">
        <v>33</v>
      </c>
      <c r="B817" s="35" t="s">
        <v>826</v>
      </c>
      <c r="C817" s="114" t="s">
        <v>827</v>
      </c>
      <c r="D817" s="102"/>
      <c r="E817" s="104">
        <f>E818</f>
        <v>4772.8</v>
      </c>
      <c r="F817" s="104">
        <f>F818</f>
        <v>0</v>
      </c>
      <c r="G817" s="104">
        <f>G818</f>
        <v>0</v>
      </c>
    </row>
    <row r="818" spans="1:7">
      <c r="A818" s="16"/>
      <c r="B818" s="28" t="s">
        <v>828</v>
      </c>
      <c r="C818" s="105" t="s">
        <v>829</v>
      </c>
      <c r="D818" s="16"/>
      <c r="E818" s="106">
        <f>E823+E821+E833+E819+E829+E831+E827</f>
        <v>4772.8</v>
      </c>
      <c r="F818" s="106">
        <f t="shared" ref="F818:G818" si="131">F823+F821+F833+F819+F829+F831+F827</f>
        <v>0</v>
      </c>
      <c r="G818" s="106">
        <f t="shared" si="131"/>
        <v>0</v>
      </c>
    </row>
    <row r="819" spans="1:7" ht="31.5" outlineLevel="1">
      <c r="A819" s="16"/>
      <c r="B819" s="28" t="s">
        <v>830</v>
      </c>
      <c r="C819" s="31" t="s">
        <v>831</v>
      </c>
      <c r="D819" s="32"/>
      <c r="E819" s="106">
        <f>E820</f>
        <v>0</v>
      </c>
      <c r="F819" s="106">
        <f>F820</f>
        <v>0</v>
      </c>
      <c r="G819" s="106">
        <f>G820</f>
        <v>0</v>
      </c>
    </row>
    <row r="820" spans="1:7" outlineLevel="1">
      <c r="A820" s="16"/>
      <c r="B820" s="28" t="s">
        <v>192</v>
      </c>
      <c r="C820" s="31" t="s">
        <v>831</v>
      </c>
      <c r="D820" s="32">
        <v>800</v>
      </c>
      <c r="E820" s="106">
        <f>'вед прил 7'!H336</f>
        <v>0</v>
      </c>
      <c r="F820" s="106">
        <f>'вед прил 7'!I336</f>
        <v>0</v>
      </c>
      <c r="G820" s="106">
        <f>'вед прил 7'!J336</f>
        <v>0</v>
      </c>
    </row>
    <row r="821" spans="1:7" ht="47.25" outlineLevel="1">
      <c r="A821" s="16"/>
      <c r="B821" s="28" t="s">
        <v>832</v>
      </c>
      <c r="C821" s="105" t="s">
        <v>833</v>
      </c>
      <c r="D821" s="16"/>
      <c r="E821" s="106">
        <f>E822</f>
        <v>0</v>
      </c>
      <c r="F821" s="106">
        <f>F822</f>
        <v>0</v>
      </c>
      <c r="G821" s="106">
        <f>G822</f>
        <v>0</v>
      </c>
    </row>
    <row r="822" spans="1:7" outlineLevel="1">
      <c r="A822" s="16"/>
      <c r="B822" s="28" t="s">
        <v>192</v>
      </c>
      <c r="C822" s="105" t="s">
        <v>833</v>
      </c>
      <c r="D822" s="16">
        <v>800</v>
      </c>
      <c r="E822" s="106">
        <f>'вед прил 7'!H338</f>
        <v>0</v>
      </c>
      <c r="F822" s="106">
        <f>'вед прил 7'!I534</f>
        <v>0</v>
      </c>
      <c r="G822" s="106">
        <f>'вед прил 7'!J534</f>
        <v>0</v>
      </c>
    </row>
    <row r="823" spans="1:7" collapsed="1">
      <c r="A823" s="16"/>
      <c r="B823" s="28" t="s">
        <v>94</v>
      </c>
      <c r="C823" s="105" t="s">
        <v>834</v>
      </c>
      <c r="D823" s="16"/>
      <c r="E823" s="106">
        <f>E826+E824+E825</f>
        <v>312</v>
      </c>
      <c r="F823" s="106">
        <f>F826+F824</f>
        <v>0</v>
      </c>
      <c r="G823" s="106">
        <f>G826+G824</f>
        <v>0</v>
      </c>
    </row>
    <row r="824" spans="1:7" ht="31.5" outlineLevel="1">
      <c r="A824" s="16"/>
      <c r="B824" s="28" t="s">
        <v>102</v>
      </c>
      <c r="C824" s="16" t="s">
        <v>834</v>
      </c>
      <c r="D824" s="16">
        <v>200</v>
      </c>
      <c r="E824" s="106">
        <f>'вед прил 7'!H177</f>
        <v>0</v>
      </c>
      <c r="F824" s="106">
        <f>'вед прил 7'!I177</f>
        <v>0</v>
      </c>
      <c r="G824" s="106">
        <f>'вед прил 7'!J177</f>
        <v>0</v>
      </c>
    </row>
    <row r="825" spans="1:7" outlineLevel="1">
      <c r="A825" s="16"/>
      <c r="B825" s="28" t="s">
        <v>111</v>
      </c>
      <c r="C825" s="105" t="s">
        <v>834</v>
      </c>
      <c r="D825" s="16">
        <v>300</v>
      </c>
      <c r="E825" s="106">
        <f>'вед прил 7'!H441</f>
        <v>0</v>
      </c>
      <c r="F825" s="106">
        <f>'вед прил 7'!I168</f>
        <v>0</v>
      </c>
      <c r="G825" s="106">
        <f>'вед прил 7'!J168</f>
        <v>0</v>
      </c>
    </row>
    <row r="826" spans="1:7" collapsed="1">
      <c r="A826" s="16"/>
      <c r="B826" s="28" t="s">
        <v>514</v>
      </c>
      <c r="C826" s="16" t="s">
        <v>834</v>
      </c>
      <c r="D826" s="16">
        <v>500</v>
      </c>
      <c r="E826" s="106">
        <f>'вед прил 7'!H442+'вед прил 7'!H221</f>
        <v>312</v>
      </c>
      <c r="F826" s="106">
        <v>0</v>
      </c>
      <c r="G826" s="106">
        <v>0</v>
      </c>
    </row>
    <row r="827" spans="1:7" ht="63" outlineLevel="1">
      <c r="A827" s="16"/>
      <c r="B827" s="28" t="s">
        <v>240</v>
      </c>
      <c r="C827" s="105" t="s">
        <v>835</v>
      </c>
      <c r="D827" s="16"/>
      <c r="E827" s="106">
        <f>E828</f>
        <v>0</v>
      </c>
      <c r="F827" s="106">
        <f t="shared" ref="F827:G827" si="132">F828</f>
        <v>0</v>
      </c>
      <c r="G827" s="106">
        <f t="shared" si="132"/>
        <v>0</v>
      </c>
    </row>
    <row r="828" spans="1:7" outlineLevel="1">
      <c r="A828" s="16"/>
      <c r="B828" s="28" t="s">
        <v>111</v>
      </c>
      <c r="C828" s="16" t="s">
        <v>835</v>
      </c>
      <c r="D828" s="16">
        <v>300</v>
      </c>
      <c r="E828" s="106">
        <v>0</v>
      </c>
      <c r="F828" s="106">
        <f>'вед прил 7'!I432</f>
        <v>0</v>
      </c>
      <c r="G828" s="106">
        <f>'вед прил 7'!J432</f>
        <v>0</v>
      </c>
    </row>
    <row r="829" spans="1:7" collapsed="1">
      <c r="A829" s="16"/>
      <c r="B829" s="28" t="s">
        <v>836</v>
      </c>
      <c r="C829" s="16" t="s">
        <v>837</v>
      </c>
      <c r="D829" s="16"/>
      <c r="E829" s="106">
        <f>E830</f>
        <v>4460.8</v>
      </c>
      <c r="F829" s="106">
        <f>F830</f>
        <v>0</v>
      </c>
      <c r="G829" s="106">
        <f>G830</f>
        <v>0</v>
      </c>
    </row>
    <row r="830" spans="1:7" ht="31.5">
      <c r="A830" s="16"/>
      <c r="B830" s="28" t="s">
        <v>102</v>
      </c>
      <c r="C830" s="16" t="s">
        <v>837</v>
      </c>
      <c r="D830" s="16">
        <v>200</v>
      </c>
      <c r="E830" s="106">
        <f>'вед прил 7'!H169</f>
        <v>4460.8</v>
      </c>
      <c r="F830" s="106">
        <f>'вед прил 7'!I169</f>
        <v>0</v>
      </c>
      <c r="G830" s="106">
        <f>'вед прил 7'!J169</f>
        <v>0</v>
      </c>
    </row>
    <row r="831" spans="1:7" ht="94.5" outlineLevel="1">
      <c r="A831" s="16"/>
      <c r="B831" s="28" t="s">
        <v>838</v>
      </c>
      <c r="C831" s="31" t="s">
        <v>839</v>
      </c>
      <c r="D831" s="16"/>
      <c r="E831" s="106">
        <f>E832</f>
        <v>0</v>
      </c>
      <c r="F831" s="106"/>
      <c r="G831" s="106"/>
    </row>
    <row r="832" spans="1:7" ht="31.5" outlineLevel="1">
      <c r="A832" s="16"/>
      <c r="B832" s="28" t="s">
        <v>102</v>
      </c>
      <c r="C832" s="31" t="s">
        <v>839</v>
      </c>
      <c r="D832" s="16">
        <v>200</v>
      </c>
      <c r="E832" s="106">
        <f>'вед прил 7'!H171</f>
        <v>0</v>
      </c>
      <c r="F832" s="106"/>
      <c r="G832" s="106"/>
    </row>
    <row r="833" spans="1:7" outlineLevel="1">
      <c r="A833" s="16"/>
      <c r="B833" s="28" t="s">
        <v>840</v>
      </c>
      <c r="C833" s="16" t="s">
        <v>841</v>
      </c>
      <c r="D833" s="16"/>
      <c r="E833" s="106">
        <f>E834</f>
        <v>0</v>
      </c>
      <c r="F833" s="106">
        <v>0</v>
      </c>
      <c r="G833" s="106">
        <v>0</v>
      </c>
    </row>
    <row r="834" spans="1:7" outlineLevel="1">
      <c r="A834" s="16"/>
      <c r="B834" s="28" t="s">
        <v>111</v>
      </c>
      <c r="C834" s="16" t="s">
        <v>841</v>
      </c>
      <c r="D834" s="16">
        <v>300</v>
      </c>
      <c r="E834" s="106">
        <f>'вед прил 7'!H444</f>
        <v>0</v>
      </c>
      <c r="F834" s="106">
        <v>0</v>
      </c>
      <c r="G834" s="106">
        <v>0</v>
      </c>
    </row>
    <row r="835" spans="1:7" collapsed="1">
      <c r="A835" s="102">
        <v>34</v>
      </c>
      <c r="B835" s="35" t="s">
        <v>72</v>
      </c>
      <c r="C835" s="102"/>
      <c r="D835" s="102"/>
      <c r="E835" s="104">
        <v>0</v>
      </c>
      <c r="F835" s="104">
        <f>'вед прил 7'!I1181</f>
        <v>55000</v>
      </c>
      <c r="G835" s="104">
        <f>'вед прил 7'!J1181</f>
        <v>105000</v>
      </c>
    </row>
    <row r="836" spans="1:7" ht="18" customHeight="1">
      <c r="B836" s="117"/>
      <c r="C836" s="117"/>
      <c r="D836" s="117"/>
      <c r="E836" s="86"/>
      <c r="G836" s="118" t="s">
        <v>969</v>
      </c>
    </row>
    <row r="837" spans="1:7" ht="15.6" customHeight="1">
      <c r="A837" s="117"/>
      <c r="B837" s="117"/>
      <c r="C837" s="117"/>
      <c r="D837" s="117"/>
      <c r="E837" s="119"/>
    </row>
    <row r="838" spans="1:7" customFormat="1" ht="18.75">
      <c r="A838" s="120" t="s">
        <v>73</v>
      </c>
      <c r="B838" s="121"/>
      <c r="C838" s="120"/>
      <c r="D838" s="122"/>
      <c r="E838" s="81"/>
      <c r="F838" s="122"/>
      <c r="G838" s="122"/>
    </row>
    <row r="839" spans="1:7" customFormat="1" ht="18.75">
      <c r="A839" s="120" t="s">
        <v>74</v>
      </c>
      <c r="B839" s="121"/>
      <c r="C839" s="120"/>
      <c r="D839" s="122"/>
      <c r="E839" s="81"/>
      <c r="F839" s="122"/>
      <c r="G839" s="122"/>
    </row>
    <row r="840" spans="1:7" customFormat="1" ht="18.75">
      <c r="A840" s="120" t="s">
        <v>75</v>
      </c>
      <c r="B840" s="121"/>
      <c r="C840" s="123"/>
      <c r="D840" s="5"/>
      <c r="E840" s="83"/>
      <c r="F840" s="220" t="s">
        <v>76</v>
      </c>
      <c r="G840" s="220"/>
    </row>
    <row r="841" spans="1:7" s="5" customFormat="1" ht="18.75">
      <c r="A841" s="79"/>
      <c r="B841" s="80"/>
      <c r="C841" s="79"/>
      <c r="D841" s="81"/>
      <c r="E841" s="192">
        <f>E16+E165+E198+E207+E268+E279+E355+E451+E468+E481+E499+E524+E558+E569+E580+E594+E603+E613+E619+E645+E662+E671+E678</f>
        <v>4441012.5999999996</v>
      </c>
      <c r="F841" s="192">
        <f>F16+F165+F198+F207+F268+F279+F355+F451+F468+F481+F499+F524+F558+F569+F580+F594+F603+F613+F619+F645+F662+F671+F678</f>
        <v>4101697.1</v>
      </c>
      <c r="G841" s="192">
        <f>G16+G165+G198+G207+G268+G279+G355+G451+G468+G481+G499+G524+G558+G569+G580+G594+G603+G613+G619+G645+G662+G671+G678</f>
        <v>4062628.5</v>
      </c>
    </row>
    <row r="842" spans="1:7" s="5" customFormat="1" ht="18.75">
      <c r="A842" s="79"/>
      <c r="B842" s="80"/>
      <c r="C842" s="79"/>
      <c r="D842" s="81"/>
      <c r="E842" s="83"/>
      <c r="G842" s="91"/>
    </row>
  </sheetData>
  <mergeCells count="6">
    <mergeCell ref="F840:G840"/>
    <mergeCell ref="A7:G7"/>
    <mergeCell ref="A8:G8"/>
    <mergeCell ref="A9:G9"/>
    <mergeCell ref="A10:G10"/>
    <mergeCell ref="A11:G11"/>
  </mergeCells>
  <pageMargins left="1.1811023622047201" right="0.39370078740157499" top="0.78740157480314998" bottom="0.66929133858267698" header="0.31496062992126" footer="0.31496062992126"/>
  <pageSetup paperSize="9" scale="54" fitToHeight="0" orientation="portrait" r:id="rId1"/>
  <headerFooter differentFirst="1">
    <oddHeader>&amp;C&amp;P</oddHeader>
  </headerFooter>
  <ignoredErrors>
    <ignoredError sqref="E7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CC1188"/>
  <sheetViews>
    <sheetView showGridLines="0" view="pageBreakPreview" zoomScale="80" zoomScaleNormal="70" zoomScaleSheetLayoutView="80" zoomScalePageLayoutView="70" workbookViewId="0">
      <selection activeCell="L12" sqref="L12"/>
    </sheetView>
  </sheetViews>
  <sheetFormatPr defaultColWidth="9" defaultRowHeight="15.75" outlineLevelRow="1"/>
  <cols>
    <col min="1" max="1" width="4.42578125" style="6" customWidth="1"/>
    <col min="2" max="2" width="83.42578125" style="6" customWidth="1"/>
    <col min="3" max="3" width="4.85546875" style="6" customWidth="1"/>
    <col min="4" max="4" width="4.28515625" style="6" customWidth="1"/>
    <col min="5" max="5" width="4.7109375" style="6" customWidth="1"/>
    <col min="6" max="6" width="14.85546875" style="6" customWidth="1"/>
    <col min="7" max="7" width="6.42578125" style="6" customWidth="1"/>
    <col min="8" max="8" width="18" style="7" customWidth="1"/>
    <col min="9" max="9" width="18.5703125" style="7" customWidth="1"/>
    <col min="10" max="10" width="19.28515625" style="7" customWidth="1"/>
    <col min="11" max="11" width="18.7109375" style="8" customWidth="1"/>
    <col min="12" max="12" width="18.85546875" style="9" customWidth="1"/>
    <col min="13" max="13" width="18.42578125" style="6" customWidth="1"/>
    <col min="14" max="14" width="9.140625" style="6"/>
    <col min="15" max="15" width="10.5703125" style="6" bestFit="1" customWidth="1"/>
    <col min="16" max="166" width="9.140625" style="6"/>
    <col min="167" max="167" width="4.42578125" style="6" customWidth="1"/>
    <col min="168" max="168" width="83" style="6" customWidth="1"/>
    <col min="169" max="169" width="4.85546875" style="6" customWidth="1"/>
    <col min="170" max="170" width="4.28515625" style="6" customWidth="1"/>
    <col min="171" max="171" width="4.7109375" style="6" customWidth="1"/>
    <col min="172" max="172" width="14.85546875" style="6" customWidth="1"/>
    <col min="173" max="173" width="6.42578125" style="6" customWidth="1"/>
    <col min="174" max="174" width="15" style="6" customWidth="1"/>
    <col min="175" max="422" width="9.140625" style="6"/>
    <col min="423" max="423" width="4.42578125" style="6" customWidth="1"/>
    <col min="424" max="424" width="83" style="6" customWidth="1"/>
    <col min="425" max="425" width="4.85546875" style="6" customWidth="1"/>
    <col min="426" max="426" width="4.28515625" style="6" customWidth="1"/>
    <col min="427" max="427" width="4.7109375" style="6" customWidth="1"/>
    <col min="428" max="428" width="14.85546875" style="6" customWidth="1"/>
    <col min="429" max="429" width="6.42578125" style="6" customWidth="1"/>
    <col min="430" max="430" width="15" style="6" customWidth="1"/>
    <col min="431" max="678" width="9.140625" style="6"/>
    <col min="679" max="679" width="4.42578125" style="6" customWidth="1"/>
    <col min="680" max="680" width="83" style="6" customWidth="1"/>
    <col min="681" max="681" width="4.85546875" style="6" customWidth="1"/>
    <col min="682" max="682" width="4.28515625" style="6" customWidth="1"/>
    <col min="683" max="683" width="4.7109375" style="6" customWidth="1"/>
    <col min="684" max="684" width="14.85546875" style="6" customWidth="1"/>
    <col min="685" max="685" width="6.42578125" style="6" customWidth="1"/>
    <col min="686" max="686" width="15" style="6" customWidth="1"/>
    <col min="687" max="934" width="9.140625" style="6"/>
    <col min="935" max="935" width="4.42578125" style="6" customWidth="1"/>
    <col min="936" max="936" width="83" style="6" customWidth="1"/>
    <col min="937" max="937" width="4.85546875" style="6" customWidth="1"/>
    <col min="938" max="938" width="4.28515625" style="6" customWidth="1"/>
    <col min="939" max="939" width="4.7109375" style="6" customWidth="1"/>
    <col min="940" max="940" width="14.85546875" style="6" customWidth="1"/>
    <col min="941" max="941" width="6.42578125" style="6" customWidth="1"/>
    <col min="942" max="942" width="15" style="6" customWidth="1"/>
    <col min="943" max="1190" width="9.140625" style="6"/>
    <col min="1191" max="1191" width="4.42578125" style="6" customWidth="1"/>
    <col min="1192" max="1192" width="83" style="6" customWidth="1"/>
    <col min="1193" max="1193" width="4.85546875" style="6" customWidth="1"/>
    <col min="1194" max="1194" width="4.28515625" style="6" customWidth="1"/>
    <col min="1195" max="1195" width="4.7109375" style="6" customWidth="1"/>
    <col min="1196" max="1196" width="14.85546875" style="6" customWidth="1"/>
    <col min="1197" max="1197" width="6.42578125" style="6" customWidth="1"/>
    <col min="1198" max="1198" width="15" style="6" customWidth="1"/>
    <col min="1199" max="1446" width="9.140625" style="6"/>
    <col min="1447" max="1447" width="4.42578125" style="6" customWidth="1"/>
    <col min="1448" max="1448" width="83" style="6" customWidth="1"/>
    <col min="1449" max="1449" width="4.85546875" style="6" customWidth="1"/>
    <col min="1450" max="1450" width="4.28515625" style="6" customWidth="1"/>
    <col min="1451" max="1451" width="4.7109375" style="6" customWidth="1"/>
    <col min="1452" max="1452" width="14.85546875" style="6" customWidth="1"/>
    <col min="1453" max="1453" width="6.42578125" style="6" customWidth="1"/>
    <col min="1454" max="1454" width="15" style="6" customWidth="1"/>
    <col min="1455" max="1702" width="9.140625" style="6"/>
    <col min="1703" max="1703" width="4.42578125" style="6" customWidth="1"/>
    <col min="1704" max="1704" width="83" style="6" customWidth="1"/>
    <col min="1705" max="1705" width="4.85546875" style="6" customWidth="1"/>
    <col min="1706" max="1706" width="4.28515625" style="6" customWidth="1"/>
    <col min="1707" max="1707" width="4.7109375" style="6" customWidth="1"/>
    <col min="1708" max="1708" width="14.85546875" style="6" customWidth="1"/>
    <col min="1709" max="1709" width="6.42578125" style="6" customWidth="1"/>
    <col min="1710" max="1710" width="15" style="6" customWidth="1"/>
    <col min="1711" max="1958" width="9.140625" style="6"/>
    <col min="1959" max="1959" width="4.42578125" style="6" customWidth="1"/>
    <col min="1960" max="1960" width="83" style="6" customWidth="1"/>
    <col min="1961" max="1961" width="4.85546875" style="6" customWidth="1"/>
    <col min="1962" max="1962" width="4.28515625" style="6" customWidth="1"/>
    <col min="1963" max="1963" width="4.7109375" style="6" customWidth="1"/>
    <col min="1964" max="1964" width="14.85546875" style="6" customWidth="1"/>
    <col min="1965" max="1965" width="6.42578125" style="6" customWidth="1"/>
    <col min="1966" max="1966" width="15" style="6" customWidth="1"/>
    <col min="1967" max="2214" width="9.140625" style="6"/>
    <col min="2215" max="2215" width="4.42578125" style="6" customWidth="1"/>
    <col min="2216" max="2216" width="83" style="6" customWidth="1"/>
    <col min="2217" max="2217" width="4.85546875" style="6" customWidth="1"/>
    <col min="2218" max="2218" width="4.28515625" style="6" customWidth="1"/>
    <col min="2219" max="2219" width="4.7109375" style="6" customWidth="1"/>
    <col min="2220" max="2220" width="14.85546875" style="6" customWidth="1"/>
    <col min="2221" max="2221" width="6.42578125" style="6" customWidth="1"/>
    <col min="2222" max="2222" width="15" style="6" customWidth="1"/>
    <col min="2223" max="2470" width="9.140625" style="6"/>
    <col min="2471" max="2471" width="4.42578125" style="6" customWidth="1"/>
    <col min="2472" max="2472" width="83" style="6" customWidth="1"/>
    <col min="2473" max="2473" width="4.85546875" style="6" customWidth="1"/>
    <col min="2474" max="2474" width="4.28515625" style="6" customWidth="1"/>
    <col min="2475" max="2475" width="4.7109375" style="6" customWidth="1"/>
    <col min="2476" max="2476" width="14.85546875" style="6" customWidth="1"/>
    <col min="2477" max="2477" width="6.42578125" style="6" customWidth="1"/>
    <col min="2478" max="2478" width="15" style="6" customWidth="1"/>
    <col min="2479" max="2726" width="9.140625" style="6"/>
    <col min="2727" max="2727" width="4.42578125" style="6" customWidth="1"/>
    <col min="2728" max="2728" width="83" style="6" customWidth="1"/>
    <col min="2729" max="2729" width="4.85546875" style="6" customWidth="1"/>
    <col min="2730" max="2730" width="4.28515625" style="6" customWidth="1"/>
    <col min="2731" max="2731" width="4.7109375" style="6" customWidth="1"/>
    <col min="2732" max="2732" width="14.85546875" style="6" customWidth="1"/>
    <col min="2733" max="2733" width="6.42578125" style="6" customWidth="1"/>
    <col min="2734" max="2734" width="15" style="6" customWidth="1"/>
    <col min="2735" max="2982" width="9.140625" style="6"/>
    <col min="2983" max="2983" width="4.42578125" style="6" customWidth="1"/>
    <col min="2984" max="2984" width="83" style="6" customWidth="1"/>
    <col min="2985" max="2985" width="4.85546875" style="6" customWidth="1"/>
    <col min="2986" max="2986" width="4.28515625" style="6" customWidth="1"/>
    <col min="2987" max="2987" width="4.7109375" style="6" customWidth="1"/>
    <col min="2988" max="2988" width="14.85546875" style="6" customWidth="1"/>
    <col min="2989" max="2989" width="6.42578125" style="6" customWidth="1"/>
    <col min="2990" max="2990" width="15" style="6" customWidth="1"/>
    <col min="2991" max="3238" width="9.140625" style="6"/>
    <col min="3239" max="3239" width="4.42578125" style="6" customWidth="1"/>
    <col min="3240" max="3240" width="83" style="6" customWidth="1"/>
    <col min="3241" max="3241" width="4.85546875" style="6" customWidth="1"/>
    <col min="3242" max="3242" width="4.28515625" style="6" customWidth="1"/>
    <col min="3243" max="3243" width="4.7109375" style="6" customWidth="1"/>
    <col min="3244" max="3244" width="14.85546875" style="6" customWidth="1"/>
    <col min="3245" max="3245" width="6.42578125" style="6" customWidth="1"/>
    <col min="3246" max="3246" width="15" style="6" customWidth="1"/>
    <col min="3247" max="3494" width="9.140625" style="6"/>
    <col min="3495" max="3495" width="4.42578125" style="6" customWidth="1"/>
    <col min="3496" max="3496" width="83" style="6" customWidth="1"/>
    <col min="3497" max="3497" width="4.85546875" style="6" customWidth="1"/>
    <col min="3498" max="3498" width="4.28515625" style="6" customWidth="1"/>
    <col min="3499" max="3499" width="4.7109375" style="6" customWidth="1"/>
    <col min="3500" max="3500" width="14.85546875" style="6" customWidth="1"/>
    <col min="3501" max="3501" width="6.42578125" style="6" customWidth="1"/>
    <col min="3502" max="3502" width="15" style="6" customWidth="1"/>
    <col min="3503" max="3750" width="9.140625" style="6"/>
    <col min="3751" max="3751" width="4.42578125" style="6" customWidth="1"/>
    <col min="3752" max="3752" width="83" style="6" customWidth="1"/>
    <col min="3753" max="3753" width="4.85546875" style="6" customWidth="1"/>
    <col min="3754" max="3754" width="4.28515625" style="6" customWidth="1"/>
    <col min="3755" max="3755" width="4.7109375" style="6" customWidth="1"/>
    <col min="3756" max="3756" width="14.85546875" style="6" customWidth="1"/>
    <col min="3757" max="3757" width="6.42578125" style="6" customWidth="1"/>
    <col min="3758" max="3758" width="15" style="6" customWidth="1"/>
    <col min="3759" max="4006" width="9.140625" style="6"/>
    <col min="4007" max="4007" width="4.42578125" style="6" customWidth="1"/>
    <col min="4008" max="4008" width="83" style="6" customWidth="1"/>
    <col min="4009" max="4009" width="4.85546875" style="6" customWidth="1"/>
    <col min="4010" max="4010" width="4.28515625" style="6" customWidth="1"/>
    <col min="4011" max="4011" width="4.7109375" style="6" customWidth="1"/>
    <col min="4012" max="4012" width="14.85546875" style="6" customWidth="1"/>
    <col min="4013" max="4013" width="6.42578125" style="6" customWidth="1"/>
    <col min="4014" max="4014" width="15" style="6" customWidth="1"/>
    <col min="4015" max="4262" width="9.140625" style="6"/>
    <col min="4263" max="4263" width="4.42578125" style="6" customWidth="1"/>
    <col min="4264" max="4264" width="83" style="6" customWidth="1"/>
    <col min="4265" max="4265" width="4.85546875" style="6" customWidth="1"/>
    <col min="4266" max="4266" width="4.28515625" style="6" customWidth="1"/>
    <col min="4267" max="4267" width="4.7109375" style="6" customWidth="1"/>
    <col min="4268" max="4268" width="14.85546875" style="6" customWidth="1"/>
    <col min="4269" max="4269" width="6.42578125" style="6" customWidth="1"/>
    <col min="4270" max="4270" width="15" style="6" customWidth="1"/>
    <col min="4271" max="4518" width="9.140625" style="6"/>
    <col min="4519" max="4519" width="4.42578125" style="6" customWidth="1"/>
    <col min="4520" max="4520" width="83" style="6" customWidth="1"/>
    <col min="4521" max="4521" width="4.85546875" style="6" customWidth="1"/>
    <col min="4522" max="4522" width="4.28515625" style="6" customWidth="1"/>
    <col min="4523" max="4523" width="4.7109375" style="6" customWidth="1"/>
    <col min="4524" max="4524" width="14.85546875" style="6" customWidth="1"/>
    <col min="4525" max="4525" width="6.42578125" style="6" customWidth="1"/>
    <col min="4526" max="4526" width="15" style="6" customWidth="1"/>
    <col min="4527" max="4774" width="9.140625" style="6"/>
    <col min="4775" max="4775" width="4.42578125" style="6" customWidth="1"/>
    <col min="4776" max="4776" width="83" style="6" customWidth="1"/>
    <col min="4777" max="4777" width="4.85546875" style="6" customWidth="1"/>
    <col min="4778" max="4778" width="4.28515625" style="6" customWidth="1"/>
    <col min="4779" max="4779" width="4.7109375" style="6" customWidth="1"/>
    <col min="4780" max="4780" width="14.85546875" style="6" customWidth="1"/>
    <col min="4781" max="4781" width="6.42578125" style="6" customWidth="1"/>
    <col min="4782" max="4782" width="15" style="6" customWidth="1"/>
    <col min="4783" max="5030" width="9.140625" style="6"/>
    <col min="5031" max="5031" width="4.42578125" style="6" customWidth="1"/>
    <col min="5032" max="5032" width="83" style="6" customWidth="1"/>
    <col min="5033" max="5033" width="4.85546875" style="6" customWidth="1"/>
    <col min="5034" max="5034" width="4.28515625" style="6" customWidth="1"/>
    <col min="5035" max="5035" width="4.7109375" style="6" customWidth="1"/>
    <col min="5036" max="5036" width="14.85546875" style="6" customWidth="1"/>
    <col min="5037" max="5037" width="6.42578125" style="6" customWidth="1"/>
    <col min="5038" max="5038" width="15" style="6" customWidth="1"/>
    <col min="5039" max="5286" width="9.140625" style="6"/>
    <col min="5287" max="5287" width="4.42578125" style="6" customWidth="1"/>
    <col min="5288" max="5288" width="83" style="6" customWidth="1"/>
    <col min="5289" max="5289" width="4.85546875" style="6" customWidth="1"/>
    <col min="5290" max="5290" width="4.28515625" style="6" customWidth="1"/>
    <col min="5291" max="5291" width="4.7109375" style="6" customWidth="1"/>
    <col min="5292" max="5292" width="14.85546875" style="6" customWidth="1"/>
    <col min="5293" max="5293" width="6.42578125" style="6" customWidth="1"/>
    <col min="5294" max="5294" width="15" style="6" customWidth="1"/>
    <col min="5295" max="5542" width="9.140625" style="6"/>
    <col min="5543" max="5543" width="4.42578125" style="6" customWidth="1"/>
    <col min="5544" max="5544" width="83" style="6" customWidth="1"/>
    <col min="5545" max="5545" width="4.85546875" style="6" customWidth="1"/>
    <col min="5546" max="5546" width="4.28515625" style="6" customWidth="1"/>
    <col min="5547" max="5547" width="4.7109375" style="6" customWidth="1"/>
    <col min="5548" max="5548" width="14.85546875" style="6" customWidth="1"/>
    <col min="5549" max="5549" width="6.42578125" style="6" customWidth="1"/>
    <col min="5550" max="5550" width="15" style="6" customWidth="1"/>
    <col min="5551" max="5798" width="9.140625" style="6"/>
    <col min="5799" max="5799" width="4.42578125" style="6" customWidth="1"/>
    <col min="5800" max="5800" width="83" style="6" customWidth="1"/>
    <col min="5801" max="5801" width="4.85546875" style="6" customWidth="1"/>
    <col min="5802" max="5802" width="4.28515625" style="6" customWidth="1"/>
    <col min="5803" max="5803" width="4.7109375" style="6" customWidth="1"/>
    <col min="5804" max="5804" width="14.85546875" style="6" customWidth="1"/>
    <col min="5805" max="5805" width="6.42578125" style="6" customWidth="1"/>
    <col min="5806" max="5806" width="15" style="6" customWidth="1"/>
    <col min="5807" max="6054" width="9.140625" style="6"/>
    <col min="6055" max="6055" width="4.42578125" style="6" customWidth="1"/>
    <col min="6056" max="6056" width="83" style="6" customWidth="1"/>
    <col min="6057" max="6057" width="4.85546875" style="6" customWidth="1"/>
    <col min="6058" max="6058" width="4.28515625" style="6" customWidth="1"/>
    <col min="6059" max="6059" width="4.7109375" style="6" customWidth="1"/>
    <col min="6060" max="6060" width="14.85546875" style="6" customWidth="1"/>
    <col min="6061" max="6061" width="6.42578125" style="6" customWidth="1"/>
    <col min="6062" max="6062" width="15" style="6" customWidth="1"/>
    <col min="6063" max="6310" width="9.140625" style="6"/>
    <col min="6311" max="6311" width="4.42578125" style="6" customWidth="1"/>
    <col min="6312" max="6312" width="83" style="6" customWidth="1"/>
    <col min="6313" max="6313" width="4.85546875" style="6" customWidth="1"/>
    <col min="6314" max="6314" width="4.28515625" style="6" customWidth="1"/>
    <col min="6315" max="6315" width="4.7109375" style="6" customWidth="1"/>
    <col min="6316" max="6316" width="14.85546875" style="6" customWidth="1"/>
    <col min="6317" max="6317" width="6.42578125" style="6" customWidth="1"/>
    <col min="6318" max="6318" width="15" style="6" customWidth="1"/>
    <col min="6319" max="6566" width="9.140625" style="6"/>
    <col min="6567" max="6567" width="4.42578125" style="6" customWidth="1"/>
    <col min="6568" max="6568" width="83" style="6" customWidth="1"/>
    <col min="6569" max="6569" width="4.85546875" style="6" customWidth="1"/>
    <col min="6570" max="6570" width="4.28515625" style="6" customWidth="1"/>
    <col min="6571" max="6571" width="4.7109375" style="6" customWidth="1"/>
    <col min="6572" max="6572" width="14.85546875" style="6" customWidth="1"/>
    <col min="6573" max="6573" width="6.42578125" style="6" customWidth="1"/>
    <col min="6574" max="6574" width="15" style="6" customWidth="1"/>
    <col min="6575" max="6822" width="9.140625" style="6"/>
    <col min="6823" max="6823" width="4.42578125" style="6" customWidth="1"/>
    <col min="6824" max="6824" width="83" style="6" customWidth="1"/>
    <col min="6825" max="6825" width="4.85546875" style="6" customWidth="1"/>
    <col min="6826" max="6826" width="4.28515625" style="6" customWidth="1"/>
    <col min="6827" max="6827" width="4.7109375" style="6" customWidth="1"/>
    <col min="6828" max="6828" width="14.85546875" style="6" customWidth="1"/>
    <col min="6829" max="6829" width="6.42578125" style="6" customWidth="1"/>
    <col min="6830" max="6830" width="15" style="6" customWidth="1"/>
    <col min="6831" max="7078" width="9.140625" style="6"/>
    <col min="7079" max="7079" width="4.42578125" style="6" customWidth="1"/>
    <col min="7080" max="7080" width="83" style="6" customWidth="1"/>
    <col min="7081" max="7081" width="4.85546875" style="6" customWidth="1"/>
    <col min="7082" max="7082" width="4.28515625" style="6" customWidth="1"/>
    <col min="7083" max="7083" width="4.7109375" style="6" customWidth="1"/>
    <col min="7084" max="7084" width="14.85546875" style="6" customWidth="1"/>
    <col min="7085" max="7085" width="6.42578125" style="6" customWidth="1"/>
    <col min="7086" max="7086" width="15" style="6" customWidth="1"/>
    <col min="7087" max="7334" width="9.140625" style="6"/>
    <col min="7335" max="7335" width="4.42578125" style="6" customWidth="1"/>
    <col min="7336" max="7336" width="83" style="6" customWidth="1"/>
    <col min="7337" max="7337" width="4.85546875" style="6" customWidth="1"/>
    <col min="7338" max="7338" width="4.28515625" style="6" customWidth="1"/>
    <col min="7339" max="7339" width="4.7109375" style="6" customWidth="1"/>
    <col min="7340" max="7340" width="14.85546875" style="6" customWidth="1"/>
    <col min="7341" max="7341" width="6.42578125" style="6" customWidth="1"/>
    <col min="7342" max="7342" width="15" style="6" customWidth="1"/>
    <col min="7343" max="7590" width="9.140625" style="6"/>
    <col min="7591" max="7591" width="4.42578125" style="6" customWidth="1"/>
    <col min="7592" max="7592" width="83" style="6" customWidth="1"/>
    <col min="7593" max="7593" width="4.85546875" style="6" customWidth="1"/>
    <col min="7594" max="7594" width="4.28515625" style="6" customWidth="1"/>
    <col min="7595" max="7595" width="4.7109375" style="6" customWidth="1"/>
    <col min="7596" max="7596" width="14.85546875" style="6" customWidth="1"/>
    <col min="7597" max="7597" width="6.42578125" style="6" customWidth="1"/>
    <col min="7598" max="7598" width="15" style="6" customWidth="1"/>
    <col min="7599" max="7846" width="9.140625" style="6"/>
    <col min="7847" max="7847" width="4.42578125" style="6" customWidth="1"/>
    <col min="7848" max="7848" width="83" style="6" customWidth="1"/>
    <col min="7849" max="7849" width="4.85546875" style="6" customWidth="1"/>
    <col min="7850" max="7850" width="4.28515625" style="6" customWidth="1"/>
    <col min="7851" max="7851" width="4.7109375" style="6" customWidth="1"/>
    <col min="7852" max="7852" width="14.85546875" style="6" customWidth="1"/>
    <col min="7853" max="7853" width="6.42578125" style="6" customWidth="1"/>
    <col min="7854" max="7854" width="15" style="6" customWidth="1"/>
    <col min="7855" max="8102" width="9.140625" style="6"/>
    <col min="8103" max="8103" width="4.42578125" style="6" customWidth="1"/>
    <col min="8104" max="8104" width="83" style="6" customWidth="1"/>
    <col min="8105" max="8105" width="4.85546875" style="6" customWidth="1"/>
    <col min="8106" max="8106" width="4.28515625" style="6" customWidth="1"/>
    <col min="8107" max="8107" width="4.7109375" style="6" customWidth="1"/>
    <col min="8108" max="8108" width="14.85546875" style="6" customWidth="1"/>
    <col min="8109" max="8109" width="6.42578125" style="6" customWidth="1"/>
    <col min="8110" max="8110" width="15" style="6" customWidth="1"/>
    <col min="8111" max="8358" width="9.140625" style="6"/>
    <col min="8359" max="8359" width="4.42578125" style="6" customWidth="1"/>
    <col min="8360" max="8360" width="83" style="6" customWidth="1"/>
    <col min="8361" max="8361" width="4.85546875" style="6" customWidth="1"/>
    <col min="8362" max="8362" width="4.28515625" style="6" customWidth="1"/>
    <col min="8363" max="8363" width="4.7109375" style="6" customWidth="1"/>
    <col min="8364" max="8364" width="14.85546875" style="6" customWidth="1"/>
    <col min="8365" max="8365" width="6.42578125" style="6" customWidth="1"/>
    <col min="8366" max="8366" width="15" style="6" customWidth="1"/>
    <col min="8367" max="8614" width="9.140625" style="6"/>
    <col min="8615" max="8615" width="4.42578125" style="6" customWidth="1"/>
    <col min="8616" max="8616" width="83" style="6" customWidth="1"/>
    <col min="8617" max="8617" width="4.85546875" style="6" customWidth="1"/>
    <col min="8618" max="8618" width="4.28515625" style="6" customWidth="1"/>
    <col min="8619" max="8619" width="4.7109375" style="6" customWidth="1"/>
    <col min="8620" max="8620" width="14.85546875" style="6" customWidth="1"/>
    <col min="8621" max="8621" width="6.42578125" style="6" customWidth="1"/>
    <col min="8622" max="8622" width="15" style="6" customWidth="1"/>
    <col min="8623" max="8870" width="9.140625" style="6"/>
    <col min="8871" max="8871" width="4.42578125" style="6" customWidth="1"/>
    <col min="8872" max="8872" width="83" style="6" customWidth="1"/>
    <col min="8873" max="8873" width="4.85546875" style="6" customWidth="1"/>
    <col min="8874" max="8874" width="4.28515625" style="6" customWidth="1"/>
    <col min="8875" max="8875" width="4.7109375" style="6" customWidth="1"/>
    <col min="8876" max="8876" width="14.85546875" style="6" customWidth="1"/>
    <col min="8877" max="8877" width="6.42578125" style="6" customWidth="1"/>
    <col min="8878" max="8878" width="15" style="6" customWidth="1"/>
    <col min="8879" max="9126" width="9.140625" style="6"/>
    <col min="9127" max="9127" width="4.42578125" style="6" customWidth="1"/>
    <col min="9128" max="9128" width="83" style="6" customWidth="1"/>
    <col min="9129" max="9129" width="4.85546875" style="6" customWidth="1"/>
    <col min="9130" max="9130" width="4.28515625" style="6" customWidth="1"/>
    <col min="9131" max="9131" width="4.7109375" style="6" customWidth="1"/>
    <col min="9132" max="9132" width="14.85546875" style="6" customWidth="1"/>
    <col min="9133" max="9133" width="6.42578125" style="6" customWidth="1"/>
    <col min="9134" max="9134" width="15" style="6" customWidth="1"/>
    <col min="9135" max="9382" width="9.140625" style="6"/>
    <col min="9383" max="9383" width="4.42578125" style="6" customWidth="1"/>
    <col min="9384" max="9384" width="83" style="6" customWidth="1"/>
    <col min="9385" max="9385" width="4.85546875" style="6" customWidth="1"/>
    <col min="9386" max="9386" width="4.28515625" style="6" customWidth="1"/>
    <col min="9387" max="9387" width="4.7109375" style="6" customWidth="1"/>
    <col min="9388" max="9388" width="14.85546875" style="6" customWidth="1"/>
    <col min="9389" max="9389" width="6.42578125" style="6" customWidth="1"/>
    <col min="9390" max="9390" width="15" style="6" customWidth="1"/>
    <col min="9391" max="9638" width="9.140625" style="6"/>
    <col min="9639" max="9639" width="4.42578125" style="6" customWidth="1"/>
    <col min="9640" max="9640" width="83" style="6" customWidth="1"/>
    <col min="9641" max="9641" width="4.85546875" style="6" customWidth="1"/>
    <col min="9642" max="9642" width="4.28515625" style="6" customWidth="1"/>
    <col min="9643" max="9643" width="4.7109375" style="6" customWidth="1"/>
    <col min="9644" max="9644" width="14.85546875" style="6" customWidth="1"/>
    <col min="9645" max="9645" width="6.42578125" style="6" customWidth="1"/>
    <col min="9646" max="9646" width="15" style="6" customWidth="1"/>
    <col min="9647" max="9894" width="9.140625" style="6"/>
    <col min="9895" max="9895" width="4.42578125" style="6" customWidth="1"/>
    <col min="9896" max="9896" width="83" style="6" customWidth="1"/>
    <col min="9897" max="9897" width="4.85546875" style="6" customWidth="1"/>
    <col min="9898" max="9898" width="4.28515625" style="6" customWidth="1"/>
    <col min="9899" max="9899" width="4.7109375" style="6" customWidth="1"/>
    <col min="9900" max="9900" width="14.85546875" style="6" customWidth="1"/>
    <col min="9901" max="9901" width="6.42578125" style="6" customWidth="1"/>
    <col min="9902" max="9902" width="15" style="6" customWidth="1"/>
    <col min="9903" max="10150" width="9.140625" style="6"/>
    <col min="10151" max="10151" width="4.42578125" style="6" customWidth="1"/>
    <col min="10152" max="10152" width="83" style="6" customWidth="1"/>
    <col min="10153" max="10153" width="4.85546875" style="6" customWidth="1"/>
    <col min="10154" max="10154" width="4.28515625" style="6" customWidth="1"/>
    <col min="10155" max="10155" width="4.7109375" style="6" customWidth="1"/>
    <col min="10156" max="10156" width="14.85546875" style="6" customWidth="1"/>
    <col min="10157" max="10157" width="6.42578125" style="6" customWidth="1"/>
    <col min="10158" max="10158" width="15" style="6" customWidth="1"/>
    <col min="10159" max="10406" width="9.140625" style="6"/>
    <col min="10407" max="10407" width="4.42578125" style="6" customWidth="1"/>
    <col min="10408" max="10408" width="83" style="6" customWidth="1"/>
    <col min="10409" max="10409" width="4.85546875" style="6" customWidth="1"/>
    <col min="10410" max="10410" width="4.28515625" style="6" customWidth="1"/>
    <col min="10411" max="10411" width="4.7109375" style="6" customWidth="1"/>
    <col min="10412" max="10412" width="14.85546875" style="6" customWidth="1"/>
    <col min="10413" max="10413" width="6.42578125" style="6" customWidth="1"/>
    <col min="10414" max="10414" width="15" style="6" customWidth="1"/>
    <col min="10415" max="10662" width="9.140625" style="6"/>
    <col min="10663" max="10663" width="4.42578125" style="6" customWidth="1"/>
    <col min="10664" max="10664" width="83" style="6" customWidth="1"/>
    <col min="10665" max="10665" width="4.85546875" style="6" customWidth="1"/>
    <col min="10666" max="10666" width="4.28515625" style="6" customWidth="1"/>
    <col min="10667" max="10667" width="4.7109375" style="6" customWidth="1"/>
    <col min="10668" max="10668" width="14.85546875" style="6" customWidth="1"/>
    <col min="10669" max="10669" width="6.42578125" style="6" customWidth="1"/>
    <col min="10670" max="10670" width="15" style="6" customWidth="1"/>
    <col min="10671" max="10918" width="9.140625" style="6"/>
    <col min="10919" max="10919" width="4.42578125" style="6" customWidth="1"/>
    <col min="10920" max="10920" width="83" style="6" customWidth="1"/>
    <col min="10921" max="10921" width="4.85546875" style="6" customWidth="1"/>
    <col min="10922" max="10922" width="4.28515625" style="6" customWidth="1"/>
    <col min="10923" max="10923" width="4.7109375" style="6" customWidth="1"/>
    <col min="10924" max="10924" width="14.85546875" style="6" customWidth="1"/>
    <col min="10925" max="10925" width="6.42578125" style="6" customWidth="1"/>
    <col min="10926" max="10926" width="15" style="6" customWidth="1"/>
    <col min="10927" max="11174" width="9.140625" style="6"/>
    <col min="11175" max="11175" width="4.42578125" style="6" customWidth="1"/>
    <col min="11176" max="11176" width="83" style="6" customWidth="1"/>
    <col min="11177" max="11177" width="4.85546875" style="6" customWidth="1"/>
    <col min="11178" max="11178" width="4.28515625" style="6" customWidth="1"/>
    <col min="11179" max="11179" width="4.7109375" style="6" customWidth="1"/>
    <col min="11180" max="11180" width="14.85546875" style="6" customWidth="1"/>
    <col min="11181" max="11181" width="6.42578125" style="6" customWidth="1"/>
    <col min="11182" max="11182" width="15" style="6" customWidth="1"/>
    <col min="11183" max="11430" width="9.140625" style="6"/>
    <col min="11431" max="11431" width="4.42578125" style="6" customWidth="1"/>
    <col min="11432" max="11432" width="83" style="6" customWidth="1"/>
    <col min="11433" max="11433" width="4.85546875" style="6" customWidth="1"/>
    <col min="11434" max="11434" width="4.28515625" style="6" customWidth="1"/>
    <col min="11435" max="11435" width="4.7109375" style="6" customWidth="1"/>
    <col min="11436" max="11436" width="14.85546875" style="6" customWidth="1"/>
    <col min="11437" max="11437" width="6.42578125" style="6" customWidth="1"/>
    <col min="11438" max="11438" width="15" style="6" customWidth="1"/>
    <col min="11439" max="11686" width="9.140625" style="6"/>
    <col min="11687" max="11687" width="4.42578125" style="6" customWidth="1"/>
    <col min="11688" max="11688" width="83" style="6" customWidth="1"/>
    <col min="11689" max="11689" width="4.85546875" style="6" customWidth="1"/>
    <col min="11690" max="11690" width="4.28515625" style="6" customWidth="1"/>
    <col min="11691" max="11691" width="4.7109375" style="6" customWidth="1"/>
    <col min="11692" max="11692" width="14.85546875" style="6" customWidth="1"/>
    <col min="11693" max="11693" width="6.42578125" style="6" customWidth="1"/>
    <col min="11694" max="11694" width="15" style="6" customWidth="1"/>
    <col min="11695" max="11942" width="9.140625" style="6"/>
    <col min="11943" max="11943" width="4.42578125" style="6" customWidth="1"/>
    <col min="11944" max="11944" width="83" style="6" customWidth="1"/>
    <col min="11945" max="11945" width="4.85546875" style="6" customWidth="1"/>
    <col min="11946" max="11946" width="4.28515625" style="6" customWidth="1"/>
    <col min="11947" max="11947" width="4.7109375" style="6" customWidth="1"/>
    <col min="11948" max="11948" width="14.85546875" style="6" customWidth="1"/>
    <col min="11949" max="11949" width="6.42578125" style="6" customWidth="1"/>
    <col min="11950" max="11950" width="15" style="6" customWidth="1"/>
    <col min="11951" max="12198" width="9.140625" style="6"/>
    <col min="12199" max="12199" width="4.42578125" style="6" customWidth="1"/>
    <col min="12200" max="12200" width="83" style="6" customWidth="1"/>
    <col min="12201" max="12201" width="4.85546875" style="6" customWidth="1"/>
    <col min="12202" max="12202" width="4.28515625" style="6" customWidth="1"/>
    <col min="12203" max="12203" width="4.7109375" style="6" customWidth="1"/>
    <col min="12204" max="12204" width="14.85546875" style="6" customWidth="1"/>
    <col min="12205" max="12205" width="6.42578125" style="6" customWidth="1"/>
    <col min="12206" max="12206" width="15" style="6" customWidth="1"/>
    <col min="12207" max="12454" width="9.140625" style="6"/>
    <col min="12455" max="12455" width="4.42578125" style="6" customWidth="1"/>
    <col min="12456" max="12456" width="83" style="6" customWidth="1"/>
    <col min="12457" max="12457" width="4.85546875" style="6" customWidth="1"/>
    <col min="12458" max="12458" width="4.28515625" style="6" customWidth="1"/>
    <col min="12459" max="12459" width="4.7109375" style="6" customWidth="1"/>
    <col min="12460" max="12460" width="14.85546875" style="6" customWidth="1"/>
    <col min="12461" max="12461" width="6.42578125" style="6" customWidth="1"/>
    <col min="12462" max="12462" width="15" style="6" customWidth="1"/>
    <col min="12463" max="12710" width="9.140625" style="6"/>
    <col min="12711" max="12711" width="4.42578125" style="6" customWidth="1"/>
    <col min="12712" max="12712" width="83" style="6" customWidth="1"/>
    <col min="12713" max="12713" width="4.85546875" style="6" customWidth="1"/>
    <col min="12714" max="12714" width="4.28515625" style="6" customWidth="1"/>
    <col min="12715" max="12715" width="4.7109375" style="6" customWidth="1"/>
    <col min="12716" max="12716" width="14.85546875" style="6" customWidth="1"/>
    <col min="12717" max="12717" width="6.42578125" style="6" customWidth="1"/>
    <col min="12718" max="12718" width="15" style="6" customWidth="1"/>
    <col min="12719" max="12966" width="9.140625" style="6"/>
    <col min="12967" max="12967" width="4.42578125" style="6" customWidth="1"/>
    <col min="12968" max="12968" width="83" style="6" customWidth="1"/>
    <col min="12969" max="12969" width="4.85546875" style="6" customWidth="1"/>
    <col min="12970" max="12970" width="4.28515625" style="6" customWidth="1"/>
    <col min="12971" max="12971" width="4.7109375" style="6" customWidth="1"/>
    <col min="12972" max="12972" width="14.85546875" style="6" customWidth="1"/>
    <col min="12973" max="12973" width="6.42578125" style="6" customWidth="1"/>
    <col min="12974" max="12974" width="15" style="6" customWidth="1"/>
    <col min="12975" max="13222" width="9.140625" style="6"/>
    <col min="13223" max="13223" width="4.42578125" style="6" customWidth="1"/>
    <col min="13224" max="13224" width="83" style="6" customWidth="1"/>
    <col min="13225" max="13225" width="4.85546875" style="6" customWidth="1"/>
    <col min="13226" max="13226" width="4.28515625" style="6" customWidth="1"/>
    <col min="13227" max="13227" width="4.7109375" style="6" customWidth="1"/>
    <col min="13228" max="13228" width="14.85546875" style="6" customWidth="1"/>
    <col min="13229" max="13229" width="6.42578125" style="6" customWidth="1"/>
    <col min="13230" max="13230" width="15" style="6" customWidth="1"/>
    <col min="13231" max="13478" width="9.140625" style="6"/>
    <col min="13479" max="13479" width="4.42578125" style="6" customWidth="1"/>
    <col min="13480" max="13480" width="83" style="6" customWidth="1"/>
    <col min="13481" max="13481" width="4.85546875" style="6" customWidth="1"/>
    <col min="13482" max="13482" width="4.28515625" style="6" customWidth="1"/>
    <col min="13483" max="13483" width="4.7109375" style="6" customWidth="1"/>
    <col min="13484" max="13484" width="14.85546875" style="6" customWidth="1"/>
    <col min="13485" max="13485" width="6.42578125" style="6" customWidth="1"/>
    <col min="13486" max="13486" width="15" style="6" customWidth="1"/>
    <col min="13487" max="13734" width="9.140625" style="6"/>
    <col min="13735" max="13735" width="4.42578125" style="6" customWidth="1"/>
    <col min="13736" max="13736" width="83" style="6" customWidth="1"/>
    <col min="13737" max="13737" width="4.85546875" style="6" customWidth="1"/>
    <col min="13738" max="13738" width="4.28515625" style="6" customWidth="1"/>
    <col min="13739" max="13739" width="4.7109375" style="6" customWidth="1"/>
    <col min="13740" max="13740" width="14.85546875" style="6" customWidth="1"/>
    <col min="13741" max="13741" width="6.42578125" style="6" customWidth="1"/>
    <col min="13742" max="13742" width="15" style="6" customWidth="1"/>
    <col min="13743" max="13990" width="9.140625" style="6"/>
    <col min="13991" max="13991" width="4.42578125" style="6" customWidth="1"/>
    <col min="13992" max="13992" width="83" style="6" customWidth="1"/>
    <col min="13993" max="13993" width="4.85546875" style="6" customWidth="1"/>
    <col min="13994" max="13994" width="4.28515625" style="6" customWidth="1"/>
    <col min="13995" max="13995" width="4.7109375" style="6" customWidth="1"/>
    <col min="13996" max="13996" width="14.85546875" style="6" customWidth="1"/>
    <col min="13997" max="13997" width="6.42578125" style="6" customWidth="1"/>
    <col min="13998" max="13998" width="15" style="6" customWidth="1"/>
    <col min="13999" max="14246" width="9.140625" style="6"/>
    <col min="14247" max="14247" width="4.42578125" style="6" customWidth="1"/>
    <col min="14248" max="14248" width="83" style="6" customWidth="1"/>
    <col min="14249" max="14249" width="4.85546875" style="6" customWidth="1"/>
    <col min="14250" max="14250" width="4.28515625" style="6" customWidth="1"/>
    <col min="14251" max="14251" width="4.7109375" style="6" customWidth="1"/>
    <col min="14252" max="14252" width="14.85546875" style="6" customWidth="1"/>
    <col min="14253" max="14253" width="6.42578125" style="6" customWidth="1"/>
    <col min="14254" max="14254" width="15" style="6" customWidth="1"/>
    <col min="14255" max="14502" width="9.140625" style="6"/>
    <col min="14503" max="14503" width="4.42578125" style="6" customWidth="1"/>
    <col min="14504" max="14504" width="83" style="6" customWidth="1"/>
    <col min="14505" max="14505" width="4.85546875" style="6" customWidth="1"/>
    <col min="14506" max="14506" width="4.28515625" style="6" customWidth="1"/>
    <col min="14507" max="14507" width="4.7109375" style="6" customWidth="1"/>
    <col min="14508" max="14508" width="14.85546875" style="6" customWidth="1"/>
    <col min="14509" max="14509" width="6.42578125" style="6" customWidth="1"/>
    <col min="14510" max="14510" width="15" style="6" customWidth="1"/>
    <col min="14511" max="14758" width="9.140625" style="6"/>
    <col min="14759" max="14759" width="4.42578125" style="6" customWidth="1"/>
    <col min="14760" max="14760" width="83" style="6" customWidth="1"/>
    <col min="14761" max="14761" width="4.85546875" style="6" customWidth="1"/>
    <col min="14762" max="14762" width="4.28515625" style="6" customWidth="1"/>
    <col min="14763" max="14763" width="4.7109375" style="6" customWidth="1"/>
    <col min="14764" max="14764" width="14.85546875" style="6" customWidth="1"/>
    <col min="14765" max="14765" width="6.42578125" style="6" customWidth="1"/>
    <col min="14766" max="14766" width="15" style="6" customWidth="1"/>
    <col min="14767" max="15014" width="9.140625" style="6"/>
    <col min="15015" max="15015" width="4.42578125" style="6" customWidth="1"/>
    <col min="15016" max="15016" width="83" style="6" customWidth="1"/>
    <col min="15017" max="15017" width="4.85546875" style="6" customWidth="1"/>
    <col min="15018" max="15018" width="4.28515625" style="6" customWidth="1"/>
    <col min="15019" max="15019" width="4.7109375" style="6" customWidth="1"/>
    <col min="15020" max="15020" width="14.85546875" style="6" customWidth="1"/>
    <col min="15021" max="15021" width="6.42578125" style="6" customWidth="1"/>
    <col min="15022" max="15022" width="15" style="6" customWidth="1"/>
    <col min="15023" max="15270" width="9.140625" style="6"/>
    <col min="15271" max="15271" width="4.42578125" style="6" customWidth="1"/>
    <col min="15272" max="15272" width="83" style="6" customWidth="1"/>
    <col min="15273" max="15273" width="4.85546875" style="6" customWidth="1"/>
    <col min="15274" max="15274" width="4.28515625" style="6" customWidth="1"/>
    <col min="15275" max="15275" width="4.7109375" style="6" customWidth="1"/>
    <col min="15276" max="15276" width="14.85546875" style="6" customWidth="1"/>
    <col min="15277" max="15277" width="6.42578125" style="6" customWidth="1"/>
    <col min="15278" max="15278" width="15" style="6" customWidth="1"/>
    <col min="15279" max="15526" width="9.140625" style="6"/>
    <col min="15527" max="15527" width="4.42578125" style="6" customWidth="1"/>
    <col min="15528" max="15528" width="83" style="6" customWidth="1"/>
    <col min="15529" max="15529" width="4.85546875" style="6" customWidth="1"/>
    <col min="15530" max="15530" width="4.28515625" style="6" customWidth="1"/>
    <col min="15531" max="15531" width="4.7109375" style="6" customWidth="1"/>
    <col min="15532" max="15532" width="14.85546875" style="6" customWidth="1"/>
    <col min="15533" max="15533" width="6.42578125" style="6" customWidth="1"/>
    <col min="15534" max="15534" width="15" style="6" customWidth="1"/>
    <col min="15535" max="15782" width="9.140625" style="6"/>
    <col min="15783" max="15783" width="4.42578125" style="6" customWidth="1"/>
    <col min="15784" max="15784" width="83" style="6" customWidth="1"/>
    <col min="15785" max="15785" width="4.85546875" style="6" customWidth="1"/>
    <col min="15786" max="15786" width="4.28515625" style="6" customWidth="1"/>
    <col min="15787" max="15787" width="4.7109375" style="6" customWidth="1"/>
    <col min="15788" max="15788" width="14.85546875" style="6" customWidth="1"/>
    <col min="15789" max="15789" width="6.42578125" style="6" customWidth="1"/>
    <col min="15790" max="15790" width="15" style="6" customWidth="1"/>
    <col min="15791" max="16038" width="9.140625" style="6"/>
    <col min="16039" max="16039" width="4.42578125" style="6" customWidth="1"/>
    <col min="16040" max="16040" width="83" style="6" customWidth="1"/>
    <col min="16041" max="16041" width="4.85546875" style="6" customWidth="1"/>
    <col min="16042" max="16042" width="4.28515625" style="6" customWidth="1"/>
    <col min="16043" max="16043" width="4.7109375" style="6" customWidth="1"/>
    <col min="16044" max="16044" width="14.85546875" style="6" customWidth="1"/>
    <col min="16045" max="16045" width="6.42578125" style="6" customWidth="1"/>
    <col min="16046" max="16046" width="15" style="6" customWidth="1"/>
    <col min="16047" max="16296" width="9.140625" style="6"/>
    <col min="16297" max="16384" width="9.140625" style="6" customWidth="1"/>
  </cols>
  <sheetData>
    <row r="1" spans="1:13" ht="18.75">
      <c r="A1" s="10"/>
      <c r="B1" s="10"/>
      <c r="C1" s="11"/>
      <c r="D1" s="11"/>
      <c r="F1" s="12"/>
      <c r="G1" s="12"/>
      <c r="H1" s="6"/>
      <c r="I1" s="194"/>
      <c r="J1" s="195"/>
    </row>
    <row r="2" spans="1:13" ht="18.75">
      <c r="A2" s="10"/>
      <c r="B2" s="10"/>
      <c r="C2" s="11"/>
      <c r="D2" s="11"/>
      <c r="F2" s="12"/>
      <c r="G2" s="12"/>
      <c r="H2" s="6"/>
      <c r="I2" s="194"/>
      <c r="J2" s="195"/>
    </row>
    <row r="3" spans="1:13" ht="18.75">
      <c r="A3" s="10"/>
      <c r="B3" s="10"/>
      <c r="C3" s="11"/>
      <c r="D3" s="11"/>
      <c r="F3" s="12"/>
      <c r="G3" s="12"/>
      <c r="H3" s="6"/>
      <c r="I3" s="194"/>
      <c r="J3" s="195"/>
    </row>
    <row r="4" spans="1:13" ht="18.75">
      <c r="A4" s="10"/>
      <c r="B4" s="10"/>
      <c r="C4" s="11"/>
      <c r="D4" s="11"/>
      <c r="F4" s="12"/>
      <c r="G4" s="12"/>
      <c r="H4" s="6"/>
      <c r="I4" s="194"/>
      <c r="J4" s="195"/>
    </row>
    <row r="5" spans="1:13" ht="18.75">
      <c r="A5" s="10"/>
      <c r="B5" s="10"/>
      <c r="C5" s="11"/>
      <c r="D5" s="11"/>
      <c r="F5" s="12"/>
      <c r="G5" s="12"/>
      <c r="H5" s="6"/>
      <c r="I5" s="194"/>
      <c r="J5" s="195"/>
    </row>
    <row r="6" spans="1:13" ht="18.75">
      <c r="A6" s="10"/>
      <c r="B6" s="10"/>
      <c r="C6" s="11"/>
      <c r="D6" s="11"/>
      <c r="F6" s="12"/>
      <c r="G6" s="12"/>
      <c r="H6" s="6"/>
      <c r="I6" s="194"/>
      <c r="J6" s="195"/>
    </row>
    <row r="7" spans="1:13" ht="18.75">
      <c r="A7" s="10"/>
      <c r="B7" s="10"/>
      <c r="C7" s="11"/>
      <c r="D7" s="11"/>
      <c r="F7" s="12"/>
      <c r="G7" s="12"/>
      <c r="H7" s="6"/>
      <c r="I7" s="5"/>
      <c r="J7" s="5"/>
      <c r="K7" s="38"/>
    </row>
    <row r="8" spans="1:13" ht="18.75">
      <c r="A8" s="10"/>
      <c r="B8" s="10"/>
      <c r="C8" s="11"/>
      <c r="D8" s="11"/>
      <c r="F8" s="12"/>
      <c r="G8" s="12"/>
      <c r="H8" s="6"/>
      <c r="I8" s="5"/>
      <c r="J8" s="39"/>
      <c r="K8" s="38"/>
    </row>
    <row r="9" spans="1:13" ht="18.75">
      <c r="A9" s="10"/>
      <c r="B9" s="10"/>
      <c r="C9" s="11"/>
      <c r="D9" s="11"/>
      <c r="F9" s="12"/>
      <c r="G9" s="12"/>
      <c r="H9" s="6"/>
      <c r="I9" s="5"/>
      <c r="J9" s="39"/>
      <c r="K9" s="38"/>
    </row>
    <row r="10" spans="1:13" ht="18.75">
      <c r="A10" s="10"/>
      <c r="B10" s="10"/>
      <c r="C10" s="11"/>
      <c r="D10" s="11"/>
      <c r="F10" s="12"/>
      <c r="G10" s="12"/>
      <c r="H10" s="6"/>
      <c r="I10" s="5"/>
      <c r="J10" s="5"/>
      <c r="K10" s="38"/>
    </row>
    <row r="11" spans="1:13" ht="18.75">
      <c r="A11" s="10"/>
      <c r="B11" s="10"/>
      <c r="C11" s="11"/>
      <c r="D11" s="11"/>
      <c r="F11" s="12"/>
      <c r="G11" s="12"/>
      <c r="H11" s="6"/>
      <c r="I11" s="5"/>
      <c r="J11" s="5"/>
      <c r="K11" s="7"/>
      <c r="L11" s="40"/>
      <c r="M11" s="7"/>
    </row>
    <row r="12" spans="1:13" ht="21.75" customHeight="1">
      <c r="A12" s="10"/>
      <c r="B12" s="10"/>
      <c r="C12" s="11"/>
      <c r="D12" s="11"/>
      <c r="E12" s="12"/>
      <c r="F12" s="12"/>
      <c r="G12" s="12"/>
      <c r="H12" s="13"/>
      <c r="L12" s="8"/>
      <c r="M12" s="8"/>
    </row>
    <row r="13" spans="1:13" ht="18.75">
      <c r="A13" s="221" t="s">
        <v>971</v>
      </c>
      <c r="B13" s="221"/>
      <c r="C13" s="221"/>
      <c r="D13" s="221"/>
      <c r="E13" s="221"/>
      <c r="F13" s="221"/>
      <c r="G13" s="221"/>
      <c r="H13" s="225"/>
      <c r="I13" s="225"/>
      <c r="J13" s="225"/>
    </row>
    <row r="14" spans="1:13" ht="18.75">
      <c r="A14" s="222" t="s">
        <v>938</v>
      </c>
      <c r="B14" s="222"/>
      <c r="C14" s="222"/>
      <c r="D14" s="222"/>
      <c r="E14" s="222"/>
      <c r="F14" s="222"/>
      <c r="G14" s="222"/>
      <c r="H14" s="226"/>
      <c r="I14" s="226"/>
      <c r="J14" s="226"/>
    </row>
    <row r="15" spans="1:13" ht="16.5" customHeight="1">
      <c r="A15" s="14"/>
      <c r="B15" s="14"/>
      <c r="C15" s="14"/>
      <c r="D15" s="14"/>
      <c r="E15" s="14"/>
      <c r="F15" s="14"/>
      <c r="G15" s="14"/>
      <c r="J15" s="40" t="s">
        <v>5</v>
      </c>
    </row>
    <row r="16" spans="1:13">
      <c r="A16" s="229" t="s">
        <v>6</v>
      </c>
      <c r="B16" s="227" t="s">
        <v>7</v>
      </c>
      <c r="C16" s="227" t="s">
        <v>842</v>
      </c>
      <c r="D16" s="227"/>
      <c r="E16" s="227"/>
      <c r="F16" s="227"/>
      <c r="G16" s="227"/>
      <c r="H16" s="230" t="s">
        <v>843</v>
      </c>
      <c r="I16" s="230" t="s">
        <v>844</v>
      </c>
      <c r="J16" s="230" t="s">
        <v>845</v>
      </c>
      <c r="K16" s="188">
        <v>4685177.2</v>
      </c>
      <c r="L16" s="189">
        <f>H19-K16</f>
        <v>209796</v>
      </c>
      <c r="M16" s="190"/>
    </row>
    <row r="17" spans="1:81">
      <c r="A17" s="229"/>
      <c r="B17" s="227"/>
      <c r="C17" s="15" t="s">
        <v>846</v>
      </c>
      <c r="D17" s="15" t="s">
        <v>847</v>
      </c>
      <c r="E17" s="15" t="s">
        <v>848</v>
      </c>
      <c r="F17" s="15" t="s">
        <v>78</v>
      </c>
      <c r="G17" s="15" t="s">
        <v>79</v>
      </c>
      <c r="H17" s="230"/>
      <c r="I17" s="230"/>
      <c r="J17" s="230"/>
      <c r="K17" s="188"/>
      <c r="L17" s="188"/>
      <c r="M17" s="188"/>
    </row>
    <row r="18" spans="1:81">
      <c r="A18" s="16">
        <v>1</v>
      </c>
      <c r="B18" s="15">
        <v>2</v>
      </c>
      <c r="C18" s="15">
        <v>3</v>
      </c>
      <c r="D18" s="15">
        <v>4</v>
      </c>
      <c r="E18" s="15">
        <v>5</v>
      </c>
      <c r="F18" s="15">
        <v>6</v>
      </c>
      <c r="G18" s="15">
        <v>7</v>
      </c>
      <c r="H18" s="17">
        <v>8</v>
      </c>
      <c r="I18" s="17">
        <v>9</v>
      </c>
      <c r="J18" s="17">
        <v>10</v>
      </c>
    </row>
    <row r="19" spans="1:81" ht="15.6" customHeight="1">
      <c r="A19" s="18"/>
      <c r="B19" s="19" t="s">
        <v>80</v>
      </c>
      <c r="C19" s="18"/>
      <c r="D19" s="18"/>
      <c r="E19" s="18"/>
      <c r="F19" s="18"/>
      <c r="G19" s="18"/>
      <c r="H19" s="177">
        <f>H20+H35+H554+H573+H585+H620+H884+H1003+H1146+H605+H1181</f>
        <v>4894973.2</v>
      </c>
      <c r="I19" s="177">
        <f>I20+I35+I554+I573+I585+I620+I884+I1003+I1146+I605+I1181</f>
        <v>4860239.5000000009</v>
      </c>
      <c r="J19" s="177">
        <f>J20+J35+J554+J573+J585+J620+J884+J1003+J1146+J605+J1181</f>
        <v>4579868.9000000004</v>
      </c>
    </row>
    <row r="20" spans="1:81" ht="15.6" customHeight="1">
      <c r="A20" s="20" t="s">
        <v>849</v>
      </c>
      <c r="B20" s="21" t="s">
        <v>850</v>
      </c>
      <c r="C20" s="22">
        <v>901</v>
      </c>
      <c r="D20" s="23"/>
      <c r="E20" s="23"/>
      <c r="F20" s="24"/>
      <c r="G20" s="25"/>
      <c r="H20" s="26">
        <f t="shared" ref="H20:J22" si="0">H21</f>
        <v>5288.3</v>
      </c>
      <c r="I20" s="177">
        <f t="shared" si="0"/>
        <v>4680.3999999999996</v>
      </c>
      <c r="J20" s="177">
        <f t="shared" si="0"/>
        <v>4680.3999999999996</v>
      </c>
    </row>
    <row r="21" spans="1:81">
      <c r="A21" s="27"/>
      <c r="B21" s="28" t="s">
        <v>14</v>
      </c>
      <c r="C21" s="29">
        <v>901</v>
      </c>
      <c r="D21" s="30">
        <v>1</v>
      </c>
      <c r="E21" s="30"/>
      <c r="F21" s="31"/>
      <c r="G21" s="32"/>
      <c r="H21" s="33">
        <f t="shared" si="0"/>
        <v>5288.3</v>
      </c>
      <c r="I21" s="33">
        <f t="shared" si="0"/>
        <v>4680.3999999999996</v>
      </c>
      <c r="J21" s="33">
        <f t="shared" si="0"/>
        <v>4680.3999999999996</v>
      </c>
      <c r="K21" s="44">
        <f>SUM(K23:K1180)</f>
        <v>209796.00000000003</v>
      </c>
      <c r="L21" s="44">
        <f>SUM(L23:L1181)</f>
        <v>67734.200000000012</v>
      </c>
      <c r="M21" s="44">
        <f>SUM(M23:M1181)</f>
        <v>2734.1999999999953</v>
      </c>
      <c r="O21" s="191"/>
    </row>
    <row r="22" spans="1:81" ht="47.25">
      <c r="A22" s="27"/>
      <c r="B22" s="28" t="s">
        <v>16</v>
      </c>
      <c r="C22" s="29">
        <v>901</v>
      </c>
      <c r="D22" s="30">
        <v>1</v>
      </c>
      <c r="E22" s="30">
        <v>3</v>
      </c>
      <c r="F22" s="31"/>
      <c r="G22" s="32"/>
      <c r="H22" s="33">
        <f t="shared" si="0"/>
        <v>5288.3</v>
      </c>
      <c r="I22" s="33">
        <f t="shared" si="0"/>
        <v>4680.3999999999996</v>
      </c>
      <c r="J22" s="33">
        <f t="shared" si="0"/>
        <v>4680.3999999999996</v>
      </c>
    </row>
    <row r="23" spans="1:81" ht="31.5">
      <c r="A23" s="27"/>
      <c r="B23" s="28" t="s">
        <v>714</v>
      </c>
      <c r="C23" s="29">
        <v>901</v>
      </c>
      <c r="D23" s="30">
        <v>1</v>
      </c>
      <c r="E23" s="30">
        <v>3</v>
      </c>
      <c r="F23" s="31" t="s">
        <v>715</v>
      </c>
      <c r="G23" s="32"/>
      <c r="H23" s="33">
        <f>H24+H30</f>
        <v>5288.3</v>
      </c>
      <c r="I23" s="33">
        <f>I24+I30</f>
        <v>4680.3999999999996</v>
      </c>
      <c r="J23" s="33">
        <f>J24+J30</f>
        <v>4680.3999999999996</v>
      </c>
    </row>
    <row r="24" spans="1:81" ht="31.5">
      <c r="A24" s="27"/>
      <c r="B24" s="28" t="s">
        <v>716</v>
      </c>
      <c r="C24" s="29">
        <v>901</v>
      </c>
      <c r="D24" s="30">
        <v>1</v>
      </c>
      <c r="E24" s="30">
        <v>3</v>
      </c>
      <c r="F24" s="31" t="s">
        <v>717</v>
      </c>
      <c r="G24" s="32"/>
      <c r="H24" s="33">
        <f>H25+H28</f>
        <v>3111.3</v>
      </c>
      <c r="I24" s="33">
        <f t="shared" ref="I24:J24" si="1">I25+I28</f>
        <v>3046.9</v>
      </c>
      <c r="J24" s="33">
        <f t="shared" si="1"/>
        <v>3046.9</v>
      </c>
    </row>
    <row r="25" spans="1:81">
      <c r="A25" s="27"/>
      <c r="B25" s="28" t="s">
        <v>201</v>
      </c>
      <c r="C25" s="29">
        <v>901</v>
      </c>
      <c r="D25" s="30">
        <v>1</v>
      </c>
      <c r="E25" s="30">
        <v>3</v>
      </c>
      <c r="F25" s="31" t="s">
        <v>718</v>
      </c>
      <c r="G25" s="32"/>
      <c r="H25" s="33">
        <f>H26+H27</f>
        <v>3111.3</v>
      </c>
      <c r="I25" s="33">
        <f>I26</f>
        <v>3046.9</v>
      </c>
      <c r="J25" s="33">
        <f>J26</f>
        <v>3046.9</v>
      </c>
    </row>
    <row r="26" spans="1:81" ht="47.25" collapsed="1">
      <c r="A26" s="27"/>
      <c r="B26" s="28" t="s">
        <v>114</v>
      </c>
      <c r="C26" s="29">
        <v>901</v>
      </c>
      <c r="D26" s="30">
        <v>1</v>
      </c>
      <c r="E26" s="30">
        <v>3</v>
      </c>
      <c r="F26" s="31" t="s">
        <v>718</v>
      </c>
      <c r="G26" s="32">
        <v>100</v>
      </c>
      <c r="H26" s="33">
        <f>3046.9+64.4</f>
        <v>3111.3</v>
      </c>
      <c r="I26" s="33">
        <v>3046.9</v>
      </c>
      <c r="J26" s="33">
        <v>3046.9</v>
      </c>
      <c r="K26" s="8">
        <v>64.400000000000006</v>
      </c>
    </row>
    <row r="27" spans="1:81" ht="31.5" hidden="1" outlineLevel="1">
      <c r="A27" s="27"/>
      <c r="B27" s="28" t="s">
        <v>102</v>
      </c>
      <c r="C27" s="29">
        <v>901</v>
      </c>
      <c r="D27" s="30">
        <v>1</v>
      </c>
      <c r="E27" s="30">
        <v>3</v>
      </c>
      <c r="F27" s="31" t="s">
        <v>718</v>
      </c>
      <c r="G27" s="32">
        <v>200</v>
      </c>
      <c r="H27" s="33">
        <v>0</v>
      </c>
      <c r="I27" s="33">
        <v>0</v>
      </c>
      <c r="J27" s="33">
        <v>0</v>
      </c>
    </row>
    <row r="28" spans="1:81" s="1" customFormat="1" ht="94.5" hidden="1" outlineLevel="1">
      <c r="A28" s="27"/>
      <c r="B28" s="28" t="s">
        <v>203</v>
      </c>
      <c r="C28" s="29">
        <v>901</v>
      </c>
      <c r="D28" s="30">
        <v>1</v>
      </c>
      <c r="E28" s="30">
        <v>3</v>
      </c>
      <c r="F28" s="31" t="s">
        <v>719</v>
      </c>
      <c r="G28" s="32" t="s">
        <v>0</v>
      </c>
      <c r="H28" s="33">
        <f>H29</f>
        <v>0</v>
      </c>
      <c r="I28" s="33">
        <f t="shared" ref="I28:J28" si="2">I29</f>
        <v>0</v>
      </c>
      <c r="J28" s="33">
        <f t="shared" si="2"/>
        <v>0</v>
      </c>
      <c r="K28" s="8"/>
      <c r="L28" s="9"/>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row>
    <row r="29" spans="1:81" s="1" customFormat="1" ht="47.25" hidden="1" outlineLevel="1">
      <c r="A29" s="27"/>
      <c r="B29" s="28" t="s">
        <v>114</v>
      </c>
      <c r="C29" s="29">
        <v>901</v>
      </c>
      <c r="D29" s="30">
        <v>1</v>
      </c>
      <c r="E29" s="30">
        <v>3</v>
      </c>
      <c r="F29" s="31" t="s">
        <v>719</v>
      </c>
      <c r="G29" s="32">
        <v>100</v>
      </c>
      <c r="H29" s="33">
        <v>0</v>
      </c>
      <c r="I29" s="33">
        <v>0</v>
      </c>
      <c r="J29" s="33">
        <v>0</v>
      </c>
      <c r="K29" s="8"/>
      <c r="L29" s="9"/>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31.5">
      <c r="A30" s="27"/>
      <c r="B30" s="28" t="s">
        <v>720</v>
      </c>
      <c r="C30" s="29">
        <v>901</v>
      </c>
      <c r="D30" s="30">
        <v>1</v>
      </c>
      <c r="E30" s="30">
        <v>3</v>
      </c>
      <c r="F30" s="31" t="s">
        <v>721</v>
      </c>
      <c r="G30" s="32"/>
      <c r="H30" s="33">
        <f>H31</f>
        <v>2177</v>
      </c>
      <c r="I30" s="33">
        <f>I31</f>
        <v>1633.5</v>
      </c>
      <c r="J30" s="33">
        <f>J31</f>
        <v>1633.5</v>
      </c>
    </row>
    <row r="31" spans="1:81">
      <c r="A31" s="27"/>
      <c r="B31" s="28" t="s">
        <v>201</v>
      </c>
      <c r="C31" s="29">
        <v>901</v>
      </c>
      <c r="D31" s="30">
        <v>1</v>
      </c>
      <c r="E31" s="30">
        <v>3</v>
      </c>
      <c r="F31" s="31" t="s">
        <v>722</v>
      </c>
      <c r="G31" s="32"/>
      <c r="H31" s="33">
        <f>H32+H33+H34</f>
        <v>2177</v>
      </c>
      <c r="I31" s="33">
        <f>I32+I33+I34</f>
        <v>1633.5</v>
      </c>
      <c r="J31" s="33">
        <f>J32+J33+J34</f>
        <v>1633.5</v>
      </c>
    </row>
    <row r="32" spans="1:81" ht="47.25">
      <c r="A32" s="27"/>
      <c r="B32" s="28" t="s">
        <v>114</v>
      </c>
      <c r="C32" s="29">
        <v>901</v>
      </c>
      <c r="D32" s="30">
        <v>1</v>
      </c>
      <c r="E32" s="30">
        <v>3</v>
      </c>
      <c r="F32" s="31" t="s">
        <v>722</v>
      </c>
      <c r="G32" s="32">
        <v>100</v>
      </c>
      <c r="H32" s="33">
        <f>1423.5+543.5</f>
        <v>1967</v>
      </c>
      <c r="I32" s="33">
        <v>1423.5</v>
      </c>
      <c r="J32" s="33">
        <v>1423.5</v>
      </c>
      <c r="K32" s="8">
        <v>543.5</v>
      </c>
    </row>
    <row r="33" spans="1:81" ht="31.5" collapsed="1">
      <c r="A33" s="27"/>
      <c r="B33" s="28" t="s">
        <v>102</v>
      </c>
      <c r="C33" s="29">
        <v>901</v>
      </c>
      <c r="D33" s="30">
        <v>1</v>
      </c>
      <c r="E33" s="30">
        <v>3</v>
      </c>
      <c r="F33" s="31" t="s">
        <v>722</v>
      </c>
      <c r="G33" s="32">
        <v>200</v>
      </c>
      <c r="H33" s="33">
        <v>210</v>
      </c>
      <c r="I33" s="33">
        <v>210</v>
      </c>
      <c r="J33" s="33">
        <v>210</v>
      </c>
    </row>
    <row r="34" spans="1:81" hidden="1" outlineLevel="1">
      <c r="A34" s="34"/>
      <c r="B34" s="28" t="s">
        <v>192</v>
      </c>
      <c r="C34" s="29">
        <v>901</v>
      </c>
      <c r="D34" s="30">
        <v>1</v>
      </c>
      <c r="E34" s="30">
        <v>3</v>
      </c>
      <c r="F34" s="31" t="s">
        <v>722</v>
      </c>
      <c r="G34" s="32">
        <v>800</v>
      </c>
      <c r="H34" s="33">
        <v>0</v>
      </c>
      <c r="I34" s="33">
        <v>0</v>
      </c>
      <c r="J34" s="33">
        <v>0</v>
      </c>
    </row>
    <row r="35" spans="1:81">
      <c r="A35" s="20" t="s">
        <v>851</v>
      </c>
      <c r="B35" s="35" t="s">
        <v>852</v>
      </c>
      <c r="C35" s="22">
        <v>902</v>
      </c>
      <c r="D35" s="23"/>
      <c r="E35" s="23"/>
      <c r="F35" s="24"/>
      <c r="G35" s="25"/>
      <c r="H35" s="26">
        <f>H36+H178+H231+H299+H364+H418+H481+H535+H411+H542+H529+H172+H403</f>
        <v>1041567.3</v>
      </c>
      <c r="I35" s="26">
        <f>I36+I178+I231+I299+I364+I418+I481+I535+I411+I542+I529+I172+I403</f>
        <v>1064960.8999999999</v>
      </c>
      <c r="J35" s="26">
        <f>J36+J178+J231+J299+J364+J418+J481+J535+J411+J542+J529+J172+J403</f>
        <v>704326.8</v>
      </c>
    </row>
    <row r="36" spans="1:81">
      <c r="A36" s="27"/>
      <c r="B36" s="28" t="s">
        <v>14</v>
      </c>
      <c r="C36" s="29">
        <v>902</v>
      </c>
      <c r="D36" s="30">
        <v>1</v>
      </c>
      <c r="E36" s="30"/>
      <c r="F36" s="31"/>
      <c r="G36" s="32"/>
      <c r="H36" s="33">
        <f>H37+H45+H107+H102+H91+H96</f>
        <v>332753.39999999997</v>
      </c>
      <c r="I36" s="33">
        <f>I37+I45+I107+I102+I91+I96</f>
        <v>334030.3</v>
      </c>
      <c r="J36" s="33">
        <f>J37+J45+J107+J102+J91+J96</f>
        <v>318006.7</v>
      </c>
    </row>
    <row r="37" spans="1:81" ht="31.5">
      <c r="A37" s="27"/>
      <c r="B37" s="28" t="s">
        <v>15</v>
      </c>
      <c r="C37" s="29">
        <v>902</v>
      </c>
      <c r="D37" s="30">
        <v>1</v>
      </c>
      <c r="E37" s="30">
        <v>2</v>
      </c>
      <c r="F37" s="31"/>
      <c r="G37" s="32"/>
      <c r="H37" s="33">
        <f>H38</f>
        <v>3360.3</v>
      </c>
      <c r="I37" s="33">
        <f t="shared" ref="I37:J40" si="3">I38</f>
        <v>3360.3</v>
      </c>
      <c r="J37" s="33">
        <f t="shared" si="3"/>
        <v>3360.3</v>
      </c>
    </row>
    <row r="38" spans="1:81" ht="31.5">
      <c r="A38" s="27"/>
      <c r="B38" s="28" t="s">
        <v>723</v>
      </c>
      <c r="C38" s="29">
        <v>902</v>
      </c>
      <c r="D38" s="30">
        <v>1</v>
      </c>
      <c r="E38" s="30">
        <v>2</v>
      </c>
      <c r="F38" s="31" t="s">
        <v>724</v>
      </c>
      <c r="G38" s="32"/>
      <c r="H38" s="33">
        <f>H39</f>
        <v>3360.3</v>
      </c>
      <c r="I38" s="33">
        <f t="shared" si="3"/>
        <v>3360.3</v>
      </c>
      <c r="J38" s="33">
        <f t="shared" si="3"/>
        <v>3360.3</v>
      </c>
    </row>
    <row r="39" spans="1:81">
      <c r="A39" s="27"/>
      <c r="B39" s="28" t="s">
        <v>725</v>
      </c>
      <c r="C39" s="29">
        <v>902</v>
      </c>
      <c r="D39" s="30">
        <v>1</v>
      </c>
      <c r="E39" s="30">
        <v>2</v>
      </c>
      <c r="F39" s="31" t="s">
        <v>726</v>
      </c>
      <c r="G39" s="32"/>
      <c r="H39" s="33">
        <f>H40+H43</f>
        <v>3360.3</v>
      </c>
      <c r="I39" s="33">
        <f t="shared" ref="I39:J39" si="4">I40+I43</f>
        <v>3360.3</v>
      </c>
      <c r="J39" s="33">
        <f t="shared" si="4"/>
        <v>3360.3</v>
      </c>
    </row>
    <row r="40" spans="1:81">
      <c r="A40" s="27"/>
      <c r="B40" s="28" t="s">
        <v>201</v>
      </c>
      <c r="C40" s="29">
        <v>902</v>
      </c>
      <c r="D40" s="30">
        <v>1</v>
      </c>
      <c r="E40" s="30">
        <v>2</v>
      </c>
      <c r="F40" s="31" t="s">
        <v>727</v>
      </c>
      <c r="G40" s="32"/>
      <c r="H40" s="33">
        <f>H41+H42</f>
        <v>3360.3</v>
      </c>
      <c r="I40" s="33">
        <f t="shared" si="3"/>
        <v>3360.3</v>
      </c>
      <c r="J40" s="33">
        <f t="shared" si="3"/>
        <v>3360.3</v>
      </c>
    </row>
    <row r="41" spans="1:81" ht="47.25" collapsed="1">
      <c r="A41" s="27"/>
      <c r="B41" s="28" t="s">
        <v>114</v>
      </c>
      <c r="C41" s="29">
        <v>902</v>
      </c>
      <c r="D41" s="30">
        <v>1</v>
      </c>
      <c r="E41" s="30">
        <v>2</v>
      </c>
      <c r="F41" s="31" t="s">
        <v>727</v>
      </c>
      <c r="G41" s="32">
        <v>100</v>
      </c>
      <c r="H41" s="33">
        <v>3360.3</v>
      </c>
      <c r="I41" s="33">
        <v>3360.3</v>
      </c>
      <c r="J41" s="33">
        <v>3360.3</v>
      </c>
    </row>
    <row r="42" spans="1:81" ht="31.5" hidden="1" outlineLevel="1">
      <c r="A42" s="27"/>
      <c r="B42" s="28" t="s">
        <v>102</v>
      </c>
      <c r="C42" s="29">
        <v>902</v>
      </c>
      <c r="D42" s="30">
        <v>1</v>
      </c>
      <c r="E42" s="30">
        <v>2</v>
      </c>
      <c r="F42" s="31" t="s">
        <v>727</v>
      </c>
      <c r="G42" s="32">
        <v>200</v>
      </c>
      <c r="H42" s="33">
        <v>0</v>
      </c>
      <c r="I42" s="33">
        <v>0</v>
      </c>
      <c r="J42" s="33">
        <v>0</v>
      </c>
    </row>
    <row r="43" spans="1:81" s="1" customFormat="1" ht="94.5" hidden="1" outlineLevel="1">
      <c r="A43" s="27"/>
      <c r="B43" s="28" t="s">
        <v>203</v>
      </c>
      <c r="C43" s="29">
        <v>902</v>
      </c>
      <c r="D43" s="30">
        <v>1</v>
      </c>
      <c r="E43" s="30">
        <v>2</v>
      </c>
      <c r="F43" s="31" t="s">
        <v>728</v>
      </c>
      <c r="G43" s="32"/>
      <c r="H43" s="33">
        <f>H44</f>
        <v>0</v>
      </c>
      <c r="I43" s="33">
        <f t="shared" ref="I43:J43" si="5">I44</f>
        <v>0</v>
      </c>
      <c r="J43" s="33">
        <f t="shared" si="5"/>
        <v>0</v>
      </c>
      <c r="K43" s="8"/>
      <c r="L43" s="9"/>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row>
    <row r="44" spans="1:81" s="1" customFormat="1" ht="47.25" hidden="1" outlineLevel="1">
      <c r="A44" s="27"/>
      <c r="B44" s="28" t="s">
        <v>114</v>
      </c>
      <c r="C44" s="29">
        <v>902</v>
      </c>
      <c r="D44" s="30">
        <v>1</v>
      </c>
      <c r="E44" s="30">
        <v>2</v>
      </c>
      <c r="F44" s="31" t="s">
        <v>728</v>
      </c>
      <c r="G44" s="32">
        <v>100</v>
      </c>
      <c r="H44" s="33">
        <v>0</v>
      </c>
      <c r="I44" s="33">
        <v>0</v>
      </c>
      <c r="J44" s="33">
        <v>0</v>
      </c>
      <c r="K44" s="8"/>
      <c r="L44" s="9"/>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row>
    <row r="45" spans="1:81" ht="47.25">
      <c r="A45" s="27"/>
      <c r="B45" s="28" t="s">
        <v>17</v>
      </c>
      <c r="C45" s="29">
        <v>902</v>
      </c>
      <c r="D45" s="30">
        <v>1</v>
      </c>
      <c r="E45" s="30">
        <v>4</v>
      </c>
      <c r="F45" s="31"/>
      <c r="G45" s="32"/>
      <c r="H45" s="33">
        <f>H46+H59+H78+H72+H67</f>
        <v>151220.99999999997</v>
      </c>
      <c r="I45" s="33">
        <f>I46+I59+I78+I72+I67</f>
        <v>147560.19999999998</v>
      </c>
      <c r="J45" s="33">
        <f>J46+J59+J78+J72+J67</f>
        <v>149852.09999999998</v>
      </c>
    </row>
    <row r="46" spans="1:81">
      <c r="A46" s="27"/>
      <c r="B46" s="36" t="s">
        <v>210</v>
      </c>
      <c r="C46" s="29">
        <v>902</v>
      </c>
      <c r="D46" s="30">
        <v>1</v>
      </c>
      <c r="E46" s="30">
        <v>4</v>
      </c>
      <c r="F46" s="31" t="s">
        <v>211</v>
      </c>
      <c r="G46" s="32"/>
      <c r="H46" s="33">
        <f>H47</f>
        <v>18486</v>
      </c>
      <c r="I46" s="33">
        <f>I47</f>
        <v>19415.5</v>
      </c>
      <c r="J46" s="33">
        <f>J47</f>
        <v>19415.5</v>
      </c>
    </row>
    <row r="47" spans="1:81" ht="31.5">
      <c r="A47" s="27"/>
      <c r="B47" s="28" t="s">
        <v>212</v>
      </c>
      <c r="C47" s="29">
        <v>902</v>
      </c>
      <c r="D47" s="30">
        <v>1</v>
      </c>
      <c r="E47" s="30">
        <v>4</v>
      </c>
      <c r="F47" s="31" t="s">
        <v>213</v>
      </c>
      <c r="G47" s="32"/>
      <c r="H47" s="33">
        <f>H48+H55</f>
        <v>18486</v>
      </c>
      <c r="I47" s="33">
        <f>I48+I55</f>
        <v>19415.5</v>
      </c>
      <c r="J47" s="33">
        <f>J48+J55</f>
        <v>19415.5</v>
      </c>
    </row>
    <row r="48" spans="1:81" ht="31.5">
      <c r="A48" s="27"/>
      <c r="B48" s="37" t="s">
        <v>224</v>
      </c>
      <c r="C48" s="29">
        <v>902</v>
      </c>
      <c r="D48" s="30">
        <v>1</v>
      </c>
      <c r="E48" s="30">
        <v>4</v>
      </c>
      <c r="F48" s="31" t="s">
        <v>225</v>
      </c>
      <c r="G48" s="32"/>
      <c r="H48" s="33">
        <f>H49+H52</f>
        <v>13390.800000000001</v>
      </c>
      <c r="I48" s="33">
        <f t="shared" ref="I48:J48" si="6">I49+I52</f>
        <v>14061.1</v>
      </c>
      <c r="J48" s="33">
        <f t="shared" si="6"/>
        <v>14061.1</v>
      </c>
    </row>
    <row r="49" spans="1:11" ht="47.25">
      <c r="A49" s="27"/>
      <c r="B49" s="28" t="s">
        <v>226</v>
      </c>
      <c r="C49" s="29">
        <v>902</v>
      </c>
      <c r="D49" s="30">
        <v>1</v>
      </c>
      <c r="E49" s="30">
        <v>4</v>
      </c>
      <c r="F49" s="31" t="s">
        <v>227</v>
      </c>
      <c r="G49" s="32"/>
      <c r="H49" s="33">
        <f>H50+H51</f>
        <v>933.59999999999991</v>
      </c>
      <c r="I49" s="33">
        <f>I50+I51</f>
        <v>979.9</v>
      </c>
      <c r="J49" s="33">
        <f>J50+J51</f>
        <v>979.9</v>
      </c>
    </row>
    <row r="50" spans="1:11" ht="47.25">
      <c r="A50" s="27"/>
      <c r="B50" s="28" t="s">
        <v>114</v>
      </c>
      <c r="C50" s="29">
        <v>902</v>
      </c>
      <c r="D50" s="30">
        <v>1</v>
      </c>
      <c r="E50" s="30">
        <v>4</v>
      </c>
      <c r="F50" s="31" t="s">
        <v>227</v>
      </c>
      <c r="G50" s="32">
        <v>100</v>
      </c>
      <c r="H50" s="33">
        <f>918.5-69.1</f>
        <v>849.4</v>
      </c>
      <c r="I50" s="33">
        <v>964.8</v>
      </c>
      <c r="J50" s="33">
        <v>964.8</v>
      </c>
      <c r="K50" s="8">
        <v>-69.099999999999994</v>
      </c>
    </row>
    <row r="51" spans="1:11" ht="31.5">
      <c r="A51" s="27"/>
      <c r="B51" s="28" t="s">
        <v>102</v>
      </c>
      <c r="C51" s="29">
        <v>902</v>
      </c>
      <c r="D51" s="30">
        <v>1</v>
      </c>
      <c r="E51" s="30">
        <v>4</v>
      </c>
      <c r="F51" s="31" t="s">
        <v>227</v>
      </c>
      <c r="G51" s="32">
        <v>200</v>
      </c>
      <c r="H51" s="33">
        <f>15.1+69.1</f>
        <v>84.199999999999989</v>
      </c>
      <c r="I51" s="33">
        <v>15.1</v>
      </c>
      <c r="J51" s="33">
        <v>15.1</v>
      </c>
      <c r="K51" s="8">
        <v>69.099999999999994</v>
      </c>
    </row>
    <row r="52" spans="1:11" ht="47.25">
      <c r="A52" s="27"/>
      <c r="B52" s="28" t="s">
        <v>228</v>
      </c>
      <c r="C52" s="29">
        <v>902</v>
      </c>
      <c r="D52" s="30">
        <v>1</v>
      </c>
      <c r="E52" s="30">
        <v>4</v>
      </c>
      <c r="F52" s="31" t="s">
        <v>229</v>
      </c>
      <c r="G52" s="32"/>
      <c r="H52" s="33">
        <f>H53+H54</f>
        <v>12457.2</v>
      </c>
      <c r="I52" s="33">
        <f>I53+I54</f>
        <v>13081.2</v>
      </c>
      <c r="J52" s="33">
        <f>J53+J54</f>
        <v>13081.2</v>
      </c>
    </row>
    <row r="53" spans="1:11" ht="47.25">
      <c r="A53" s="27"/>
      <c r="B53" s="28" t="s">
        <v>114</v>
      </c>
      <c r="C53" s="29">
        <v>902</v>
      </c>
      <c r="D53" s="30">
        <v>1</v>
      </c>
      <c r="E53" s="30">
        <v>4</v>
      </c>
      <c r="F53" s="31" t="s">
        <v>229</v>
      </c>
      <c r="G53" s="32">
        <v>100</v>
      </c>
      <c r="H53" s="33">
        <v>11404</v>
      </c>
      <c r="I53" s="33">
        <v>12028</v>
      </c>
      <c r="J53" s="33">
        <v>12028</v>
      </c>
    </row>
    <row r="54" spans="1:11" ht="31.5">
      <c r="A54" s="27"/>
      <c r="B54" s="28" t="s">
        <v>102</v>
      </c>
      <c r="C54" s="29">
        <v>902</v>
      </c>
      <c r="D54" s="30">
        <v>1</v>
      </c>
      <c r="E54" s="30">
        <v>4</v>
      </c>
      <c r="F54" s="31" t="s">
        <v>229</v>
      </c>
      <c r="G54" s="32">
        <v>200</v>
      </c>
      <c r="H54" s="33">
        <v>1053.2</v>
      </c>
      <c r="I54" s="33">
        <v>1053.2</v>
      </c>
      <c r="J54" s="33">
        <v>1053.2</v>
      </c>
    </row>
    <row r="55" spans="1:11">
      <c r="A55" s="27"/>
      <c r="B55" s="28" t="s">
        <v>230</v>
      </c>
      <c r="C55" s="29">
        <v>902</v>
      </c>
      <c r="D55" s="30">
        <v>1</v>
      </c>
      <c r="E55" s="30">
        <v>4</v>
      </c>
      <c r="F55" s="31" t="s">
        <v>231</v>
      </c>
      <c r="G55" s="32"/>
      <c r="H55" s="33">
        <f>H56</f>
        <v>5095.2000000000007</v>
      </c>
      <c r="I55" s="33">
        <f>I56</f>
        <v>5354.4000000000005</v>
      </c>
      <c r="J55" s="33">
        <f>J56</f>
        <v>5354.4000000000005</v>
      </c>
    </row>
    <row r="56" spans="1:11" ht="47.25">
      <c r="A56" s="27"/>
      <c r="B56" s="28" t="s">
        <v>232</v>
      </c>
      <c r="C56" s="29">
        <v>902</v>
      </c>
      <c r="D56" s="30">
        <v>1</v>
      </c>
      <c r="E56" s="30">
        <v>4</v>
      </c>
      <c r="F56" s="31" t="s">
        <v>233</v>
      </c>
      <c r="G56" s="32"/>
      <c r="H56" s="33">
        <f>H57+H58</f>
        <v>5095.2000000000007</v>
      </c>
      <c r="I56" s="33">
        <f>I57+I58</f>
        <v>5354.4000000000005</v>
      </c>
      <c r="J56" s="33">
        <f>J57+J58</f>
        <v>5354.4000000000005</v>
      </c>
    </row>
    <row r="57" spans="1:11" ht="47.25">
      <c r="A57" s="27"/>
      <c r="B57" s="28" t="s">
        <v>114</v>
      </c>
      <c r="C57" s="29">
        <v>902</v>
      </c>
      <c r="D57" s="30">
        <v>1</v>
      </c>
      <c r="E57" s="30">
        <v>4</v>
      </c>
      <c r="F57" s="31" t="s">
        <v>233</v>
      </c>
      <c r="G57" s="32">
        <v>100</v>
      </c>
      <c r="H57" s="33">
        <v>4771.1000000000004</v>
      </c>
      <c r="I57" s="33">
        <v>5030.3</v>
      </c>
      <c r="J57" s="33">
        <v>5030.3</v>
      </c>
    </row>
    <row r="58" spans="1:11" ht="31.5">
      <c r="A58" s="27"/>
      <c r="B58" s="28" t="s">
        <v>102</v>
      </c>
      <c r="C58" s="29">
        <v>902</v>
      </c>
      <c r="D58" s="30">
        <v>1</v>
      </c>
      <c r="E58" s="30">
        <v>4</v>
      </c>
      <c r="F58" s="31" t="s">
        <v>233</v>
      </c>
      <c r="G58" s="32">
        <v>200</v>
      </c>
      <c r="H58" s="33">
        <v>324.10000000000002</v>
      </c>
      <c r="I58" s="33">
        <v>324.10000000000002</v>
      </c>
      <c r="J58" s="33">
        <v>324.10000000000002</v>
      </c>
    </row>
    <row r="59" spans="1:11">
      <c r="A59" s="27"/>
      <c r="B59" s="28" t="s">
        <v>253</v>
      </c>
      <c r="C59" s="29">
        <v>902</v>
      </c>
      <c r="D59" s="30">
        <v>1</v>
      </c>
      <c r="E59" s="30">
        <v>4</v>
      </c>
      <c r="F59" s="31" t="s">
        <v>254</v>
      </c>
      <c r="G59" s="32"/>
      <c r="H59" s="33">
        <f>H60</f>
        <v>2188.8000000000002</v>
      </c>
      <c r="I59" s="33">
        <f t="shared" ref="I59:J60" si="7">I60</f>
        <v>2294.3000000000002</v>
      </c>
      <c r="J59" s="33">
        <f t="shared" si="7"/>
        <v>2294.3000000000002</v>
      </c>
    </row>
    <row r="60" spans="1:11">
      <c r="A60" s="27"/>
      <c r="B60" s="28" t="s">
        <v>283</v>
      </c>
      <c r="C60" s="29">
        <v>902</v>
      </c>
      <c r="D60" s="30">
        <v>1</v>
      </c>
      <c r="E60" s="30">
        <v>4</v>
      </c>
      <c r="F60" s="31" t="s">
        <v>284</v>
      </c>
      <c r="G60" s="32"/>
      <c r="H60" s="33">
        <f>H61</f>
        <v>2188.8000000000002</v>
      </c>
      <c r="I60" s="33">
        <f t="shared" si="7"/>
        <v>2294.3000000000002</v>
      </c>
      <c r="J60" s="33">
        <f t="shared" si="7"/>
        <v>2294.3000000000002</v>
      </c>
    </row>
    <row r="61" spans="1:11" ht="31.5">
      <c r="A61" s="27"/>
      <c r="B61" s="28" t="s">
        <v>853</v>
      </c>
      <c r="C61" s="29">
        <v>902</v>
      </c>
      <c r="D61" s="30">
        <v>1</v>
      </c>
      <c r="E61" s="30">
        <v>4</v>
      </c>
      <c r="F61" s="31" t="s">
        <v>286</v>
      </c>
      <c r="G61" s="32"/>
      <c r="H61" s="33">
        <f>H62+H65</f>
        <v>2188.8000000000002</v>
      </c>
      <c r="I61" s="33">
        <f t="shared" ref="I61:J61" si="8">I62+I65</f>
        <v>2294.3000000000002</v>
      </c>
      <c r="J61" s="33">
        <f t="shared" si="8"/>
        <v>2294.3000000000002</v>
      </c>
    </row>
    <row r="62" spans="1:11" ht="126">
      <c r="A62" s="27"/>
      <c r="B62" s="28" t="s">
        <v>294</v>
      </c>
      <c r="C62" s="29">
        <v>902</v>
      </c>
      <c r="D62" s="30">
        <v>1</v>
      </c>
      <c r="E62" s="30">
        <v>4</v>
      </c>
      <c r="F62" s="31" t="s">
        <v>295</v>
      </c>
      <c r="G62" s="32"/>
      <c r="H62" s="33">
        <f>H63+H64</f>
        <v>1255.4000000000001</v>
      </c>
      <c r="I62" s="33">
        <f>I63+I64</f>
        <v>1314.6000000000001</v>
      </c>
      <c r="J62" s="33">
        <f>J63+J64</f>
        <v>1314.6000000000001</v>
      </c>
    </row>
    <row r="63" spans="1:11" ht="47.25">
      <c r="A63" s="27"/>
      <c r="B63" s="28" t="s">
        <v>114</v>
      </c>
      <c r="C63" s="29">
        <v>902</v>
      </c>
      <c r="D63" s="30">
        <v>1</v>
      </c>
      <c r="E63" s="30">
        <v>4</v>
      </c>
      <c r="F63" s="31" t="s">
        <v>295</v>
      </c>
      <c r="G63" s="32">
        <v>100</v>
      </c>
      <c r="H63" s="33">
        <v>1224.2</v>
      </c>
      <c r="I63" s="33">
        <v>1283.4000000000001</v>
      </c>
      <c r="J63" s="33">
        <v>1283.4000000000001</v>
      </c>
    </row>
    <row r="64" spans="1:11" ht="31.5">
      <c r="A64" s="27"/>
      <c r="B64" s="28" t="s">
        <v>102</v>
      </c>
      <c r="C64" s="29">
        <v>902</v>
      </c>
      <c r="D64" s="30">
        <v>1</v>
      </c>
      <c r="E64" s="30">
        <v>4</v>
      </c>
      <c r="F64" s="31" t="s">
        <v>295</v>
      </c>
      <c r="G64" s="32">
        <v>200</v>
      </c>
      <c r="H64" s="33">
        <v>31.2</v>
      </c>
      <c r="I64" s="33">
        <v>31.2</v>
      </c>
      <c r="J64" s="33">
        <v>31.2</v>
      </c>
    </row>
    <row r="65" spans="1:13" ht="110.25">
      <c r="A65" s="27"/>
      <c r="B65" s="28" t="s">
        <v>927</v>
      </c>
      <c r="C65" s="29">
        <v>902</v>
      </c>
      <c r="D65" s="30">
        <v>1</v>
      </c>
      <c r="E65" s="30">
        <v>4</v>
      </c>
      <c r="F65" s="31" t="s">
        <v>926</v>
      </c>
      <c r="G65" s="32"/>
      <c r="H65" s="33">
        <f>H66+H67</f>
        <v>933.4</v>
      </c>
      <c r="I65" s="33">
        <f>I66+I67</f>
        <v>979.7</v>
      </c>
      <c r="J65" s="33">
        <f>J66+J67</f>
        <v>979.7</v>
      </c>
    </row>
    <row r="66" spans="1:13" ht="47.25" collapsed="1">
      <c r="A66" s="27"/>
      <c r="B66" s="28" t="s">
        <v>114</v>
      </c>
      <c r="C66" s="29">
        <v>902</v>
      </c>
      <c r="D66" s="30">
        <v>1</v>
      </c>
      <c r="E66" s="30">
        <v>4</v>
      </c>
      <c r="F66" s="31" t="s">
        <v>926</v>
      </c>
      <c r="G66" s="32">
        <v>100</v>
      </c>
      <c r="H66" s="33">
        <v>933.4</v>
      </c>
      <c r="I66" s="33">
        <v>979.7</v>
      </c>
      <c r="J66" s="33">
        <v>979.7</v>
      </c>
    </row>
    <row r="67" spans="1:13" ht="47.25" hidden="1" outlineLevel="1">
      <c r="A67" s="27"/>
      <c r="B67" s="28" t="s">
        <v>936</v>
      </c>
      <c r="C67" s="29">
        <v>902</v>
      </c>
      <c r="D67" s="30">
        <v>1</v>
      </c>
      <c r="E67" s="30">
        <v>4</v>
      </c>
      <c r="F67" s="31" t="s">
        <v>306</v>
      </c>
      <c r="G67" s="32"/>
      <c r="H67" s="33">
        <f t="shared" ref="H67:J70" si="9">H68</f>
        <v>0</v>
      </c>
      <c r="I67" s="33">
        <f t="shared" si="9"/>
        <v>0</v>
      </c>
      <c r="J67" s="33">
        <f t="shared" si="9"/>
        <v>0</v>
      </c>
    </row>
    <row r="68" spans="1:13" ht="47.25" hidden="1" outlineLevel="1">
      <c r="A68" s="27"/>
      <c r="B68" s="28" t="s">
        <v>937</v>
      </c>
      <c r="C68" s="29">
        <v>902</v>
      </c>
      <c r="D68" s="30">
        <v>1</v>
      </c>
      <c r="E68" s="30">
        <v>4</v>
      </c>
      <c r="F68" s="31" t="s">
        <v>307</v>
      </c>
      <c r="G68" s="32"/>
      <c r="H68" s="33">
        <f t="shared" si="9"/>
        <v>0</v>
      </c>
      <c r="I68" s="33">
        <f t="shared" si="9"/>
        <v>0</v>
      </c>
      <c r="J68" s="33">
        <f t="shared" si="9"/>
        <v>0</v>
      </c>
    </row>
    <row r="69" spans="1:13" ht="47.25" hidden="1" outlineLevel="1">
      <c r="A69" s="27"/>
      <c r="B69" s="28" t="s">
        <v>854</v>
      </c>
      <c r="C69" s="29">
        <v>902</v>
      </c>
      <c r="D69" s="30">
        <v>1</v>
      </c>
      <c r="E69" s="30">
        <v>4</v>
      </c>
      <c r="F69" s="31" t="s">
        <v>309</v>
      </c>
      <c r="G69" s="32"/>
      <c r="H69" s="33">
        <f t="shared" si="9"/>
        <v>0</v>
      </c>
      <c r="I69" s="33">
        <f t="shared" si="9"/>
        <v>0</v>
      </c>
      <c r="J69" s="33">
        <f t="shared" si="9"/>
        <v>0</v>
      </c>
    </row>
    <row r="70" spans="1:13" hidden="1" outlineLevel="1">
      <c r="A70" s="27"/>
      <c r="B70" s="28" t="s">
        <v>310</v>
      </c>
      <c r="C70" s="29">
        <v>902</v>
      </c>
      <c r="D70" s="30">
        <v>1</v>
      </c>
      <c r="E70" s="30">
        <v>4</v>
      </c>
      <c r="F70" s="31" t="s">
        <v>311</v>
      </c>
      <c r="G70" s="32"/>
      <c r="H70" s="33">
        <f t="shared" si="9"/>
        <v>0</v>
      </c>
      <c r="I70" s="33">
        <f t="shared" si="9"/>
        <v>0</v>
      </c>
      <c r="J70" s="33">
        <f t="shared" si="9"/>
        <v>0</v>
      </c>
    </row>
    <row r="71" spans="1:13" ht="31.5" hidden="1" outlineLevel="1">
      <c r="A71" s="27"/>
      <c r="B71" s="28" t="s">
        <v>102</v>
      </c>
      <c r="C71" s="29">
        <v>902</v>
      </c>
      <c r="D71" s="30">
        <v>1</v>
      </c>
      <c r="E71" s="30">
        <v>4</v>
      </c>
      <c r="F71" s="31" t="s">
        <v>311</v>
      </c>
      <c r="G71" s="32">
        <v>200</v>
      </c>
      <c r="H71" s="33">
        <v>0</v>
      </c>
      <c r="I71" s="33">
        <v>0</v>
      </c>
      <c r="J71" s="33">
        <v>0</v>
      </c>
    </row>
    <row r="72" spans="1:13">
      <c r="A72" s="27"/>
      <c r="B72" s="28" t="s">
        <v>583</v>
      </c>
      <c r="C72" s="29">
        <v>902</v>
      </c>
      <c r="D72" s="30">
        <v>1</v>
      </c>
      <c r="E72" s="30">
        <v>4</v>
      </c>
      <c r="F72" s="31" t="s">
        <v>584</v>
      </c>
      <c r="G72" s="32"/>
      <c r="H72" s="33">
        <f>H73</f>
        <v>1860.8</v>
      </c>
      <c r="I72" s="33">
        <f t="shared" ref="I72:J74" si="10">I73</f>
        <v>1953.3999999999999</v>
      </c>
      <c r="J72" s="33">
        <f t="shared" si="10"/>
        <v>1953.3999999999999</v>
      </c>
    </row>
    <row r="73" spans="1:13">
      <c r="A73" s="27"/>
      <c r="B73" s="28" t="s">
        <v>597</v>
      </c>
      <c r="C73" s="29">
        <v>902</v>
      </c>
      <c r="D73" s="30">
        <v>1</v>
      </c>
      <c r="E73" s="30">
        <v>4</v>
      </c>
      <c r="F73" s="31" t="s">
        <v>598</v>
      </c>
      <c r="G73" s="32"/>
      <c r="H73" s="33">
        <f>H74</f>
        <v>1860.8</v>
      </c>
      <c r="I73" s="33">
        <f t="shared" si="10"/>
        <v>1953.3999999999999</v>
      </c>
      <c r="J73" s="33">
        <f t="shared" si="10"/>
        <v>1953.3999999999999</v>
      </c>
    </row>
    <row r="74" spans="1:13" ht="31.5">
      <c r="A74" s="27"/>
      <c r="B74" s="28" t="s">
        <v>599</v>
      </c>
      <c r="C74" s="29">
        <v>902</v>
      </c>
      <c r="D74" s="30">
        <v>1</v>
      </c>
      <c r="E74" s="30">
        <v>4</v>
      </c>
      <c r="F74" s="31" t="s">
        <v>600</v>
      </c>
      <c r="G74" s="32"/>
      <c r="H74" s="33">
        <f>H75</f>
        <v>1860.8</v>
      </c>
      <c r="I74" s="33">
        <f t="shared" si="10"/>
        <v>1953.3999999999999</v>
      </c>
      <c r="J74" s="33">
        <f t="shared" si="10"/>
        <v>1953.3999999999999</v>
      </c>
    </row>
    <row r="75" spans="1:13" ht="31.5">
      <c r="A75" s="27"/>
      <c r="B75" s="28" t="s">
        <v>589</v>
      </c>
      <c r="C75" s="29">
        <v>902</v>
      </c>
      <c r="D75" s="30">
        <v>1</v>
      </c>
      <c r="E75" s="30">
        <v>4</v>
      </c>
      <c r="F75" s="31" t="s">
        <v>601</v>
      </c>
      <c r="G75" s="32"/>
      <c r="H75" s="33">
        <f>H76+H77</f>
        <v>1860.8</v>
      </c>
      <c r="I75" s="33">
        <f>I76+I77</f>
        <v>1953.3999999999999</v>
      </c>
      <c r="J75" s="33">
        <f>J76+J77</f>
        <v>1953.3999999999999</v>
      </c>
    </row>
    <row r="76" spans="1:13" ht="47.25">
      <c r="A76" s="27"/>
      <c r="B76" s="28" t="s">
        <v>114</v>
      </c>
      <c r="C76" s="29">
        <v>902</v>
      </c>
      <c r="D76" s="30">
        <v>1</v>
      </c>
      <c r="E76" s="30">
        <v>4</v>
      </c>
      <c r="F76" s="31" t="s">
        <v>601</v>
      </c>
      <c r="G76" s="32">
        <v>100</v>
      </c>
      <c r="H76" s="33">
        <f>1827.7-128.9</f>
        <v>1698.8</v>
      </c>
      <c r="I76" s="33">
        <v>1920.3</v>
      </c>
      <c r="J76" s="33">
        <v>1920.3</v>
      </c>
      <c r="K76" s="41">
        <v>-128.9</v>
      </c>
      <c r="L76" s="42"/>
      <c r="M76" s="43"/>
    </row>
    <row r="77" spans="1:13" ht="31.5">
      <c r="A77" s="27"/>
      <c r="B77" s="28" t="s">
        <v>102</v>
      </c>
      <c r="C77" s="29">
        <v>902</v>
      </c>
      <c r="D77" s="30">
        <v>1</v>
      </c>
      <c r="E77" s="30">
        <v>4</v>
      </c>
      <c r="F77" s="31" t="s">
        <v>601</v>
      </c>
      <c r="G77" s="32">
        <v>200</v>
      </c>
      <c r="H77" s="33">
        <f>33.1+128.9</f>
        <v>162</v>
      </c>
      <c r="I77" s="33">
        <v>33.1</v>
      </c>
      <c r="J77" s="33">
        <v>33.1</v>
      </c>
      <c r="K77" s="8">
        <v>128.9</v>
      </c>
    </row>
    <row r="78" spans="1:13">
      <c r="A78" s="27"/>
      <c r="B78" s="28" t="s">
        <v>729</v>
      </c>
      <c r="C78" s="29">
        <v>902</v>
      </c>
      <c r="D78" s="30">
        <v>1</v>
      </c>
      <c r="E78" s="30">
        <v>4</v>
      </c>
      <c r="F78" s="31" t="s">
        <v>730</v>
      </c>
      <c r="G78" s="32"/>
      <c r="H78" s="33">
        <f>H79+H87</f>
        <v>128685.4</v>
      </c>
      <c r="I78" s="33">
        <f>I79+I87</f>
        <v>123896.99999999999</v>
      </c>
      <c r="J78" s="33">
        <f>J79+J87</f>
        <v>126188.9</v>
      </c>
    </row>
    <row r="79" spans="1:13">
      <c r="A79" s="27"/>
      <c r="B79" s="28" t="s">
        <v>731</v>
      </c>
      <c r="C79" s="29">
        <v>902</v>
      </c>
      <c r="D79" s="30">
        <v>1</v>
      </c>
      <c r="E79" s="30">
        <v>4</v>
      </c>
      <c r="F79" s="31" t="s">
        <v>732</v>
      </c>
      <c r="G79" s="32"/>
      <c r="H79" s="33">
        <f>H80+H85</f>
        <v>127752</v>
      </c>
      <c r="I79" s="33">
        <f t="shared" ref="I79:J79" si="11">I80+I85</f>
        <v>122917.29999999999</v>
      </c>
      <c r="J79" s="33">
        <f t="shared" si="11"/>
        <v>125209.2</v>
      </c>
    </row>
    <row r="80" spans="1:13">
      <c r="A80" s="27"/>
      <c r="B80" s="28" t="s">
        <v>201</v>
      </c>
      <c r="C80" s="29">
        <v>902</v>
      </c>
      <c r="D80" s="30">
        <v>1</v>
      </c>
      <c r="E80" s="30">
        <v>4</v>
      </c>
      <c r="F80" s="31" t="s">
        <v>733</v>
      </c>
      <c r="G80" s="32"/>
      <c r="H80" s="33">
        <f>H81+H82+H84+H83</f>
        <v>127752</v>
      </c>
      <c r="I80" s="33">
        <f t="shared" ref="I80:J80" si="12">I81+I82+I84+I83</f>
        <v>122917.29999999999</v>
      </c>
      <c r="J80" s="33">
        <f t="shared" si="12"/>
        <v>125209.2</v>
      </c>
    </row>
    <row r="81" spans="1:81" ht="47.25">
      <c r="A81" s="27"/>
      <c r="B81" s="28" t="s">
        <v>114</v>
      </c>
      <c r="C81" s="29">
        <v>902</v>
      </c>
      <c r="D81" s="30">
        <v>1</v>
      </c>
      <c r="E81" s="30">
        <v>4</v>
      </c>
      <c r="F81" s="31" t="s">
        <v>733</v>
      </c>
      <c r="G81" s="32">
        <v>100</v>
      </c>
      <c r="H81" s="33">
        <f>99577.3+4000</f>
        <v>103577.3</v>
      </c>
      <c r="I81" s="33">
        <v>99577.3</v>
      </c>
      <c r="J81" s="33">
        <v>99577.3</v>
      </c>
      <c r="K81" s="8">
        <v>4000</v>
      </c>
    </row>
    <row r="82" spans="1:81" s="2" customFormat="1" ht="31.5" collapsed="1">
      <c r="A82" s="27"/>
      <c r="B82" s="28" t="s">
        <v>102</v>
      </c>
      <c r="C82" s="29">
        <v>902</v>
      </c>
      <c r="D82" s="30">
        <v>1</v>
      </c>
      <c r="E82" s="30">
        <v>4</v>
      </c>
      <c r="F82" s="31" t="s">
        <v>733</v>
      </c>
      <c r="G82" s="32">
        <v>200</v>
      </c>
      <c r="H82" s="33">
        <f>22183.5+1115.3</f>
        <v>23298.799999999999</v>
      </c>
      <c r="I82" s="33">
        <v>22464.1</v>
      </c>
      <c r="J82" s="33">
        <v>24756</v>
      </c>
      <c r="K82" s="8">
        <v>1115.3</v>
      </c>
      <c r="L82" s="8"/>
    </row>
    <row r="83" spans="1:81" ht="31.5" hidden="1" outlineLevel="1">
      <c r="A83" s="27"/>
      <c r="B83" s="28" t="s">
        <v>131</v>
      </c>
      <c r="C83" s="29">
        <v>902</v>
      </c>
      <c r="D83" s="30">
        <v>1</v>
      </c>
      <c r="E83" s="30">
        <v>4</v>
      </c>
      <c r="F83" s="31" t="s">
        <v>733</v>
      </c>
      <c r="G83" s="32">
        <v>400</v>
      </c>
      <c r="H83" s="33">
        <v>0</v>
      </c>
      <c r="I83" s="33">
        <v>0</v>
      </c>
      <c r="J83" s="33">
        <v>0</v>
      </c>
    </row>
    <row r="84" spans="1:81" collapsed="1">
      <c r="A84" s="27"/>
      <c r="B84" s="28" t="s">
        <v>192</v>
      </c>
      <c r="C84" s="29">
        <v>902</v>
      </c>
      <c r="D84" s="30">
        <v>1</v>
      </c>
      <c r="E84" s="30">
        <v>4</v>
      </c>
      <c r="F84" s="31" t="s">
        <v>733</v>
      </c>
      <c r="G84" s="32">
        <v>800</v>
      </c>
      <c r="H84" s="33">
        <v>875.9</v>
      </c>
      <c r="I84" s="33">
        <v>875.9</v>
      </c>
      <c r="J84" s="33">
        <v>875.9</v>
      </c>
    </row>
    <row r="85" spans="1:81" s="1" customFormat="1" ht="94.5" hidden="1" outlineLevel="1">
      <c r="A85" s="27"/>
      <c r="B85" s="28" t="s">
        <v>203</v>
      </c>
      <c r="C85" s="29">
        <v>902</v>
      </c>
      <c r="D85" s="30">
        <v>1</v>
      </c>
      <c r="E85" s="30">
        <v>4</v>
      </c>
      <c r="F85" s="31" t="s">
        <v>735</v>
      </c>
      <c r="G85" s="32"/>
      <c r="H85" s="33">
        <f>H86</f>
        <v>0</v>
      </c>
      <c r="I85" s="33">
        <f t="shared" ref="I85:J85" si="13">I86</f>
        <v>0</v>
      </c>
      <c r="J85" s="33">
        <f t="shared" si="13"/>
        <v>0</v>
      </c>
      <c r="K85" s="8"/>
      <c r="L85" s="9"/>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row>
    <row r="86" spans="1:81" s="1" customFormat="1" ht="47.25" hidden="1" outlineLevel="1">
      <c r="A86" s="27"/>
      <c r="B86" s="28" t="s">
        <v>114</v>
      </c>
      <c r="C86" s="29">
        <v>902</v>
      </c>
      <c r="D86" s="30">
        <v>1</v>
      </c>
      <c r="E86" s="30">
        <v>4</v>
      </c>
      <c r="F86" s="31" t="s">
        <v>735</v>
      </c>
      <c r="G86" s="32">
        <v>100</v>
      </c>
      <c r="H86" s="33">
        <v>0</v>
      </c>
      <c r="I86" s="33">
        <v>0</v>
      </c>
      <c r="J86" s="33">
        <v>0</v>
      </c>
      <c r="K86" s="8"/>
      <c r="L86" s="9"/>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row>
    <row r="87" spans="1:81" ht="31.5">
      <c r="A87" s="27"/>
      <c r="B87" s="28" t="s">
        <v>599</v>
      </c>
      <c r="C87" s="29">
        <v>902</v>
      </c>
      <c r="D87" s="30">
        <v>1</v>
      </c>
      <c r="E87" s="30">
        <v>4</v>
      </c>
      <c r="F87" s="31" t="s">
        <v>736</v>
      </c>
      <c r="G87" s="32"/>
      <c r="H87" s="33">
        <f>H88</f>
        <v>933.4</v>
      </c>
      <c r="I87" s="33">
        <f>I88</f>
        <v>979.7</v>
      </c>
      <c r="J87" s="33">
        <f>J88</f>
        <v>979.7</v>
      </c>
    </row>
    <row r="88" spans="1:81" ht="94.5">
      <c r="A88" s="27"/>
      <c r="B88" s="28" t="s">
        <v>739</v>
      </c>
      <c r="C88" s="29">
        <v>902</v>
      </c>
      <c r="D88" s="30">
        <v>1</v>
      </c>
      <c r="E88" s="30">
        <v>4</v>
      </c>
      <c r="F88" s="31" t="s">
        <v>740</v>
      </c>
      <c r="G88" s="32"/>
      <c r="H88" s="33">
        <f>H89+H90</f>
        <v>933.4</v>
      </c>
      <c r="I88" s="33">
        <f>I89+I90</f>
        <v>979.7</v>
      </c>
      <c r="J88" s="33">
        <f>J89+J90</f>
        <v>979.7</v>
      </c>
    </row>
    <row r="89" spans="1:81" ht="47.25" collapsed="1">
      <c r="A89" s="27"/>
      <c r="B89" s="28" t="s">
        <v>114</v>
      </c>
      <c r="C89" s="29">
        <v>902</v>
      </c>
      <c r="D89" s="30">
        <v>1</v>
      </c>
      <c r="E89" s="30">
        <v>4</v>
      </c>
      <c r="F89" s="31" t="s">
        <v>740</v>
      </c>
      <c r="G89" s="32">
        <v>100</v>
      </c>
      <c r="H89" s="33">
        <v>933.4</v>
      </c>
      <c r="I89" s="33">
        <v>979.7</v>
      </c>
      <c r="J89" s="33">
        <v>979.7</v>
      </c>
    </row>
    <row r="90" spans="1:81" ht="31.5" hidden="1" outlineLevel="1">
      <c r="A90" s="27"/>
      <c r="B90" s="28" t="s">
        <v>102</v>
      </c>
      <c r="C90" s="29">
        <v>902</v>
      </c>
      <c r="D90" s="30">
        <v>1</v>
      </c>
      <c r="E90" s="30">
        <v>4</v>
      </c>
      <c r="F90" s="31" t="s">
        <v>740</v>
      </c>
      <c r="G90" s="32">
        <v>200</v>
      </c>
      <c r="H90" s="33">
        <v>0</v>
      </c>
      <c r="I90" s="33">
        <v>0</v>
      </c>
      <c r="J90" s="33">
        <v>0</v>
      </c>
    </row>
    <row r="91" spans="1:81">
      <c r="A91" s="27"/>
      <c r="B91" s="28" t="s">
        <v>18</v>
      </c>
      <c r="C91" s="29">
        <v>902</v>
      </c>
      <c r="D91" s="30">
        <v>1</v>
      </c>
      <c r="E91" s="30">
        <v>5</v>
      </c>
      <c r="F91" s="31"/>
      <c r="G91" s="32"/>
      <c r="H91" s="33">
        <f>H92</f>
        <v>7.8</v>
      </c>
      <c r="I91" s="33">
        <f t="shared" ref="I91:J94" si="14">I92</f>
        <v>155.80000000000001</v>
      </c>
      <c r="J91" s="33">
        <f t="shared" si="14"/>
        <v>12.2</v>
      </c>
    </row>
    <row r="92" spans="1:81">
      <c r="A92" s="27"/>
      <c r="B92" s="28" t="s">
        <v>855</v>
      </c>
      <c r="C92" s="29">
        <v>902</v>
      </c>
      <c r="D92" s="30">
        <v>1</v>
      </c>
      <c r="E92" s="30">
        <v>5</v>
      </c>
      <c r="F92" s="31" t="s">
        <v>730</v>
      </c>
      <c r="G92" s="32"/>
      <c r="H92" s="33">
        <f>H93</f>
        <v>7.8</v>
      </c>
      <c r="I92" s="33">
        <f t="shared" si="14"/>
        <v>155.80000000000001</v>
      </c>
      <c r="J92" s="33">
        <f t="shared" si="14"/>
        <v>12.2</v>
      </c>
    </row>
    <row r="93" spans="1:81" ht="31.5">
      <c r="A93" s="27"/>
      <c r="B93" s="28" t="s">
        <v>599</v>
      </c>
      <c r="C93" s="29">
        <v>902</v>
      </c>
      <c r="D93" s="30">
        <v>1</v>
      </c>
      <c r="E93" s="30">
        <v>5</v>
      </c>
      <c r="F93" s="31" t="s">
        <v>736</v>
      </c>
      <c r="G93" s="32"/>
      <c r="H93" s="33">
        <f>H94</f>
        <v>7.8</v>
      </c>
      <c r="I93" s="33">
        <f t="shared" si="14"/>
        <v>155.80000000000001</v>
      </c>
      <c r="J93" s="33">
        <f t="shared" si="14"/>
        <v>12.2</v>
      </c>
    </row>
    <row r="94" spans="1:81" ht="47.25">
      <c r="A94" s="27"/>
      <c r="B94" s="28" t="s">
        <v>737</v>
      </c>
      <c r="C94" s="29">
        <v>902</v>
      </c>
      <c r="D94" s="30">
        <v>1</v>
      </c>
      <c r="E94" s="30">
        <v>5</v>
      </c>
      <c r="F94" s="31" t="s">
        <v>738</v>
      </c>
      <c r="G94" s="32"/>
      <c r="H94" s="33">
        <f>H95</f>
        <v>7.8</v>
      </c>
      <c r="I94" s="33">
        <f t="shared" si="14"/>
        <v>155.80000000000001</v>
      </c>
      <c r="J94" s="33">
        <f t="shared" si="14"/>
        <v>12.2</v>
      </c>
    </row>
    <row r="95" spans="1:81" ht="31.5" collapsed="1">
      <c r="A95" s="27"/>
      <c r="B95" s="28" t="s">
        <v>102</v>
      </c>
      <c r="C95" s="29">
        <v>902</v>
      </c>
      <c r="D95" s="30">
        <v>1</v>
      </c>
      <c r="E95" s="30">
        <v>5</v>
      </c>
      <c r="F95" s="31" t="s">
        <v>738</v>
      </c>
      <c r="G95" s="32">
        <v>200</v>
      </c>
      <c r="H95" s="33">
        <v>7.8</v>
      </c>
      <c r="I95" s="33">
        <v>155.80000000000001</v>
      </c>
      <c r="J95" s="33">
        <v>12.2</v>
      </c>
    </row>
    <row r="96" spans="1:81" hidden="1" outlineLevel="1">
      <c r="A96" s="27"/>
      <c r="B96" s="28" t="s">
        <v>20</v>
      </c>
      <c r="C96" s="29">
        <v>902</v>
      </c>
      <c r="D96" s="30">
        <v>1</v>
      </c>
      <c r="E96" s="30">
        <v>7</v>
      </c>
      <c r="F96" s="31"/>
      <c r="G96" s="32"/>
      <c r="H96" s="33">
        <f>H97</f>
        <v>0</v>
      </c>
      <c r="I96" s="33">
        <f t="shared" ref="I96:J98" si="15">I97</f>
        <v>0</v>
      </c>
      <c r="J96" s="33">
        <f t="shared" si="15"/>
        <v>0</v>
      </c>
    </row>
    <row r="97" spans="1:13" hidden="1" outlineLevel="1">
      <c r="A97" s="27"/>
      <c r="B97" s="28" t="s">
        <v>729</v>
      </c>
      <c r="C97" s="29">
        <v>902</v>
      </c>
      <c r="D97" s="30">
        <v>1</v>
      </c>
      <c r="E97" s="30">
        <v>7</v>
      </c>
      <c r="F97" s="31" t="s">
        <v>730</v>
      </c>
      <c r="G97" s="32"/>
      <c r="H97" s="33">
        <f>H98</f>
        <v>0</v>
      </c>
      <c r="I97" s="33">
        <f t="shared" si="15"/>
        <v>0</v>
      </c>
      <c r="J97" s="33">
        <f t="shared" si="15"/>
        <v>0</v>
      </c>
    </row>
    <row r="98" spans="1:13" hidden="1" outlineLevel="1">
      <c r="A98" s="27"/>
      <c r="B98" s="28" t="s">
        <v>20</v>
      </c>
      <c r="C98" s="29">
        <v>902</v>
      </c>
      <c r="D98" s="30">
        <v>1</v>
      </c>
      <c r="E98" s="30">
        <v>7</v>
      </c>
      <c r="F98" s="31" t="s">
        <v>753</v>
      </c>
      <c r="G98" s="32"/>
      <c r="H98" s="33">
        <f>H99</f>
        <v>0</v>
      </c>
      <c r="I98" s="33">
        <f t="shared" si="15"/>
        <v>0</v>
      </c>
      <c r="J98" s="33">
        <f t="shared" si="15"/>
        <v>0</v>
      </c>
    </row>
    <row r="99" spans="1:13" hidden="1" outlineLevel="1">
      <c r="A99" s="27"/>
      <c r="B99" s="28" t="s">
        <v>754</v>
      </c>
      <c r="C99" s="29">
        <v>902</v>
      </c>
      <c r="D99" s="30">
        <v>1</v>
      </c>
      <c r="E99" s="30">
        <v>7</v>
      </c>
      <c r="F99" s="31" t="s">
        <v>755</v>
      </c>
      <c r="G99" s="32"/>
      <c r="H99" s="33">
        <f>H100+H101</f>
        <v>0</v>
      </c>
      <c r="I99" s="33">
        <f>I100+I101</f>
        <v>0</v>
      </c>
      <c r="J99" s="33">
        <f>J100+J101</f>
        <v>0</v>
      </c>
    </row>
    <row r="100" spans="1:13" ht="31.5" hidden="1" outlineLevel="1">
      <c r="A100" s="27"/>
      <c r="B100" s="28" t="s">
        <v>102</v>
      </c>
      <c r="C100" s="29">
        <v>902</v>
      </c>
      <c r="D100" s="30">
        <v>1</v>
      </c>
      <c r="E100" s="30">
        <v>7</v>
      </c>
      <c r="F100" s="31" t="s">
        <v>755</v>
      </c>
      <c r="G100" s="32">
        <v>200</v>
      </c>
      <c r="H100" s="33">
        <v>0</v>
      </c>
      <c r="I100" s="33">
        <v>0</v>
      </c>
      <c r="J100" s="33">
        <v>0</v>
      </c>
    </row>
    <row r="101" spans="1:13" hidden="1" outlineLevel="1">
      <c r="A101" s="27"/>
      <c r="B101" s="28" t="s">
        <v>192</v>
      </c>
      <c r="C101" s="29">
        <v>902</v>
      </c>
      <c r="D101" s="30">
        <v>1</v>
      </c>
      <c r="E101" s="30">
        <v>7</v>
      </c>
      <c r="F101" s="31" t="s">
        <v>755</v>
      </c>
      <c r="G101" s="32">
        <v>800</v>
      </c>
      <c r="H101" s="33">
        <v>0</v>
      </c>
      <c r="I101" s="33">
        <v>0</v>
      </c>
      <c r="J101" s="33">
        <v>0</v>
      </c>
    </row>
    <row r="102" spans="1:13">
      <c r="A102" s="27"/>
      <c r="B102" s="28" t="s">
        <v>21</v>
      </c>
      <c r="C102" s="29">
        <v>902</v>
      </c>
      <c r="D102" s="30">
        <v>1</v>
      </c>
      <c r="E102" s="30">
        <v>11</v>
      </c>
      <c r="F102" s="31"/>
      <c r="G102" s="32"/>
      <c r="H102" s="33">
        <f>H103</f>
        <v>7324.2</v>
      </c>
      <c r="I102" s="33">
        <f t="shared" ref="I102:J105" si="16">I103</f>
        <v>5000</v>
      </c>
      <c r="J102" s="33">
        <f t="shared" si="16"/>
        <v>5000</v>
      </c>
    </row>
    <row r="103" spans="1:13">
      <c r="A103" s="27"/>
      <c r="B103" s="28" t="s">
        <v>729</v>
      </c>
      <c r="C103" s="29">
        <v>902</v>
      </c>
      <c r="D103" s="30">
        <v>1</v>
      </c>
      <c r="E103" s="30">
        <v>11</v>
      </c>
      <c r="F103" s="31" t="s">
        <v>730</v>
      </c>
      <c r="G103" s="32"/>
      <c r="H103" s="33">
        <f>H104</f>
        <v>7324.2</v>
      </c>
      <c r="I103" s="33">
        <f t="shared" si="16"/>
        <v>5000</v>
      </c>
      <c r="J103" s="33">
        <f t="shared" si="16"/>
        <v>5000</v>
      </c>
    </row>
    <row r="104" spans="1:13">
      <c r="A104" s="27"/>
      <c r="B104" s="28" t="s">
        <v>741</v>
      </c>
      <c r="C104" s="29">
        <v>902</v>
      </c>
      <c r="D104" s="30">
        <v>1</v>
      </c>
      <c r="E104" s="30">
        <v>11</v>
      </c>
      <c r="F104" s="31" t="s">
        <v>742</v>
      </c>
      <c r="G104" s="32"/>
      <c r="H104" s="33">
        <f>H105</f>
        <v>7324.2</v>
      </c>
      <c r="I104" s="33">
        <f t="shared" si="16"/>
        <v>5000</v>
      </c>
      <c r="J104" s="33">
        <f t="shared" si="16"/>
        <v>5000</v>
      </c>
    </row>
    <row r="105" spans="1:13">
      <c r="A105" s="27"/>
      <c r="B105" s="28" t="s">
        <v>94</v>
      </c>
      <c r="C105" s="29">
        <v>902</v>
      </c>
      <c r="D105" s="30">
        <v>1</v>
      </c>
      <c r="E105" s="30">
        <v>11</v>
      </c>
      <c r="F105" s="31" t="s">
        <v>743</v>
      </c>
      <c r="G105" s="32"/>
      <c r="H105" s="33">
        <f>H106</f>
        <v>7324.2</v>
      </c>
      <c r="I105" s="33">
        <f t="shared" si="16"/>
        <v>5000</v>
      </c>
      <c r="J105" s="33">
        <f t="shared" si="16"/>
        <v>5000</v>
      </c>
    </row>
    <row r="106" spans="1:13" s="2" customFormat="1">
      <c r="A106" s="27"/>
      <c r="B106" s="28" t="s">
        <v>192</v>
      </c>
      <c r="C106" s="29">
        <v>902</v>
      </c>
      <c r="D106" s="30">
        <v>1</v>
      </c>
      <c r="E106" s="30">
        <v>11</v>
      </c>
      <c r="F106" s="31" t="s">
        <v>743</v>
      </c>
      <c r="G106" s="32">
        <v>800</v>
      </c>
      <c r="H106" s="33">
        <f>14000-6675.8</f>
        <v>7324.2</v>
      </c>
      <c r="I106" s="33">
        <v>5000</v>
      </c>
      <c r="J106" s="33">
        <v>5000</v>
      </c>
      <c r="K106" s="44">
        <v>-6675.8</v>
      </c>
      <c r="L106" s="44"/>
      <c r="M106" s="44"/>
    </row>
    <row r="107" spans="1:13">
      <c r="A107" s="27"/>
      <c r="B107" s="28" t="s">
        <v>22</v>
      </c>
      <c r="C107" s="29">
        <v>902</v>
      </c>
      <c r="D107" s="30">
        <v>1</v>
      </c>
      <c r="E107" s="30">
        <v>13</v>
      </c>
      <c r="F107" s="31"/>
      <c r="G107" s="32"/>
      <c r="H107" s="33">
        <f>H108+H154+H125+H136+H164</f>
        <v>170840.1</v>
      </c>
      <c r="I107" s="33">
        <f>I108+I154+I125+I136+I164</f>
        <v>177954</v>
      </c>
      <c r="J107" s="33">
        <f>J108+J154+J125+J136+J164</f>
        <v>159782.1</v>
      </c>
    </row>
    <row r="108" spans="1:13" ht="31.5">
      <c r="A108" s="27"/>
      <c r="B108" s="28" t="s">
        <v>492</v>
      </c>
      <c r="C108" s="29">
        <v>902</v>
      </c>
      <c r="D108" s="30">
        <v>1</v>
      </c>
      <c r="E108" s="30">
        <v>13</v>
      </c>
      <c r="F108" s="31" t="s">
        <v>493</v>
      </c>
      <c r="G108" s="32"/>
      <c r="H108" s="33">
        <f>H109+H116+H121</f>
        <v>11615.4</v>
      </c>
      <c r="I108" s="33">
        <f t="shared" ref="I108:J108" si="17">I109+I116+I121</f>
        <v>12215.4</v>
      </c>
      <c r="J108" s="33">
        <f t="shared" si="17"/>
        <v>12215.4</v>
      </c>
    </row>
    <row r="109" spans="1:13" ht="31.5">
      <c r="A109" s="27"/>
      <c r="B109" s="28" t="s">
        <v>494</v>
      </c>
      <c r="C109" s="29">
        <v>902</v>
      </c>
      <c r="D109" s="30">
        <v>1</v>
      </c>
      <c r="E109" s="30">
        <v>13</v>
      </c>
      <c r="F109" s="31" t="s">
        <v>495</v>
      </c>
      <c r="G109" s="32"/>
      <c r="H109" s="33">
        <f>H110</f>
        <v>11265.4</v>
      </c>
      <c r="I109" s="33">
        <f>I110</f>
        <v>11865.4</v>
      </c>
      <c r="J109" s="33">
        <f>J110</f>
        <v>11865.4</v>
      </c>
    </row>
    <row r="110" spans="1:13" ht="31.5">
      <c r="A110" s="27"/>
      <c r="B110" s="28" t="s">
        <v>496</v>
      </c>
      <c r="C110" s="29">
        <v>902</v>
      </c>
      <c r="D110" s="30">
        <v>1</v>
      </c>
      <c r="E110" s="30">
        <v>13</v>
      </c>
      <c r="F110" s="31" t="s">
        <v>497</v>
      </c>
      <c r="G110" s="32"/>
      <c r="H110" s="33">
        <f>H111+H114</f>
        <v>11265.4</v>
      </c>
      <c r="I110" s="33">
        <f t="shared" ref="I110:J110" si="18">I111+I114</f>
        <v>11865.4</v>
      </c>
      <c r="J110" s="33">
        <f t="shared" si="18"/>
        <v>11865.4</v>
      </c>
    </row>
    <row r="111" spans="1:13" ht="47.25">
      <c r="A111" s="27"/>
      <c r="B111" s="28" t="s">
        <v>498</v>
      </c>
      <c r="C111" s="29">
        <v>902</v>
      </c>
      <c r="D111" s="30">
        <v>1</v>
      </c>
      <c r="E111" s="30">
        <v>13</v>
      </c>
      <c r="F111" s="31" t="s">
        <v>499</v>
      </c>
      <c r="G111" s="32"/>
      <c r="H111" s="33">
        <f>H112+H113</f>
        <v>515.4</v>
      </c>
      <c r="I111" s="33">
        <f>I112+I113</f>
        <v>400</v>
      </c>
      <c r="J111" s="33">
        <f>J112+J113</f>
        <v>400</v>
      </c>
    </row>
    <row r="112" spans="1:13" ht="31.5">
      <c r="A112" s="27"/>
      <c r="B112" s="28" t="s">
        <v>102</v>
      </c>
      <c r="C112" s="29">
        <v>902</v>
      </c>
      <c r="D112" s="30">
        <v>1</v>
      </c>
      <c r="E112" s="30">
        <v>13</v>
      </c>
      <c r="F112" s="31" t="s">
        <v>499</v>
      </c>
      <c r="G112" s="32">
        <v>200</v>
      </c>
      <c r="H112" s="33">
        <v>215.4</v>
      </c>
      <c r="I112" s="33">
        <v>100</v>
      </c>
      <c r="J112" s="33">
        <v>100</v>
      </c>
    </row>
    <row r="113" spans="1:13">
      <c r="A113" s="27"/>
      <c r="B113" s="28" t="s">
        <v>111</v>
      </c>
      <c r="C113" s="29">
        <v>902</v>
      </c>
      <c r="D113" s="30">
        <v>1</v>
      </c>
      <c r="E113" s="30">
        <v>13</v>
      </c>
      <c r="F113" s="31" t="s">
        <v>499</v>
      </c>
      <c r="G113" s="32">
        <v>300</v>
      </c>
      <c r="H113" s="33">
        <v>300</v>
      </c>
      <c r="I113" s="33">
        <v>300</v>
      </c>
      <c r="J113" s="33">
        <v>300</v>
      </c>
    </row>
    <row r="114" spans="1:13" ht="31.5">
      <c r="A114" s="27"/>
      <c r="B114" s="28" t="s">
        <v>500</v>
      </c>
      <c r="C114" s="29">
        <v>902</v>
      </c>
      <c r="D114" s="30">
        <v>1</v>
      </c>
      <c r="E114" s="30">
        <v>13</v>
      </c>
      <c r="F114" s="31" t="s">
        <v>501</v>
      </c>
      <c r="G114" s="32"/>
      <c r="H114" s="33">
        <f>H115</f>
        <v>10750</v>
      </c>
      <c r="I114" s="33">
        <f>I115</f>
        <v>11465.4</v>
      </c>
      <c r="J114" s="33">
        <f>J115</f>
        <v>11465.4</v>
      </c>
    </row>
    <row r="115" spans="1:13" ht="31.5">
      <c r="A115" s="27"/>
      <c r="B115" s="28" t="s">
        <v>89</v>
      </c>
      <c r="C115" s="29">
        <v>902</v>
      </c>
      <c r="D115" s="30">
        <v>1</v>
      </c>
      <c r="E115" s="30">
        <v>13</v>
      </c>
      <c r="F115" s="31" t="s">
        <v>501</v>
      </c>
      <c r="G115" s="32">
        <v>600</v>
      </c>
      <c r="H115" s="33">
        <v>10750</v>
      </c>
      <c r="I115" s="33">
        <v>11465.4</v>
      </c>
      <c r="J115" s="33">
        <v>11465.4</v>
      </c>
    </row>
    <row r="116" spans="1:13" ht="31.5">
      <c r="A116" s="27"/>
      <c r="B116" s="28" t="s">
        <v>856</v>
      </c>
      <c r="C116" s="29">
        <v>902</v>
      </c>
      <c r="D116" s="30">
        <v>1</v>
      </c>
      <c r="E116" s="30">
        <v>13</v>
      </c>
      <c r="F116" s="31" t="s">
        <v>503</v>
      </c>
      <c r="G116" s="32"/>
      <c r="H116" s="33">
        <f t="shared" ref="H116:J117" si="19">H117</f>
        <v>150</v>
      </c>
      <c r="I116" s="33">
        <f t="shared" si="19"/>
        <v>150</v>
      </c>
      <c r="J116" s="33">
        <f t="shared" si="19"/>
        <v>150</v>
      </c>
    </row>
    <row r="117" spans="1:13" ht="47.25">
      <c r="A117" s="27"/>
      <c r="B117" s="28" t="s">
        <v>857</v>
      </c>
      <c r="C117" s="29">
        <v>902</v>
      </c>
      <c r="D117" s="30">
        <v>1</v>
      </c>
      <c r="E117" s="30">
        <v>13</v>
      </c>
      <c r="F117" s="31" t="s">
        <v>505</v>
      </c>
      <c r="G117" s="32"/>
      <c r="H117" s="33">
        <f t="shared" si="19"/>
        <v>150</v>
      </c>
      <c r="I117" s="33">
        <f t="shared" si="19"/>
        <v>150</v>
      </c>
      <c r="J117" s="33">
        <f t="shared" si="19"/>
        <v>150</v>
      </c>
    </row>
    <row r="118" spans="1:13" ht="31.5">
      <c r="A118" s="27"/>
      <c r="B118" s="28" t="s">
        <v>858</v>
      </c>
      <c r="C118" s="29">
        <v>902</v>
      </c>
      <c r="D118" s="30">
        <v>1</v>
      </c>
      <c r="E118" s="30">
        <v>13</v>
      </c>
      <c r="F118" s="31" t="s">
        <v>507</v>
      </c>
      <c r="G118" s="32"/>
      <c r="H118" s="33">
        <f>H119+H120</f>
        <v>150</v>
      </c>
      <c r="I118" s="33">
        <f>I119+I120</f>
        <v>150</v>
      </c>
      <c r="J118" s="33">
        <f>J119+J120</f>
        <v>150</v>
      </c>
    </row>
    <row r="119" spans="1:13" ht="31.5">
      <c r="A119" s="27"/>
      <c r="B119" s="28" t="s">
        <v>102</v>
      </c>
      <c r="C119" s="29">
        <v>902</v>
      </c>
      <c r="D119" s="30">
        <v>1</v>
      </c>
      <c r="E119" s="30">
        <v>13</v>
      </c>
      <c r="F119" s="31" t="s">
        <v>507</v>
      </c>
      <c r="G119" s="32">
        <v>200</v>
      </c>
      <c r="H119" s="33">
        <v>50</v>
      </c>
      <c r="I119" s="33">
        <v>50</v>
      </c>
      <c r="J119" s="33">
        <v>50</v>
      </c>
    </row>
    <row r="120" spans="1:13">
      <c r="A120" s="27"/>
      <c r="B120" s="28" t="s">
        <v>111</v>
      </c>
      <c r="C120" s="29">
        <v>902</v>
      </c>
      <c r="D120" s="30">
        <v>1</v>
      </c>
      <c r="E120" s="30">
        <v>13</v>
      </c>
      <c r="F120" s="31" t="s">
        <v>507</v>
      </c>
      <c r="G120" s="32">
        <v>300</v>
      </c>
      <c r="H120" s="33">
        <v>100</v>
      </c>
      <c r="I120" s="33">
        <f>80+20</f>
        <v>100</v>
      </c>
      <c r="J120" s="33">
        <f>80+20</f>
        <v>100</v>
      </c>
      <c r="L120" s="40"/>
      <c r="M120" s="7"/>
    </row>
    <row r="121" spans="1:13" ht="31.5">
      <c r="A121" s="27"/>
      <c r="B121" s="28" t="s">
        <v>521</v>
      </c>
      <c r="C121" s="29">
        <v>902</v>
      </c>
      <c r="D121" s="30">
        <v>1</v>
      </c>
      <c r="E121" s="30">
        <v>13</v>
      </c>
      <c r="F121" s="31" t="s">
        <v>522</v>
      </c>
      <c r="G121" s="32"/>
      <c r="H121" s="33">
        <f t="shared" ref="H121:J123" si="20">H122</f>
        <v>200</v>
      </c>
      <c r="I121" s="33">
        <f t="shared" si="20"/>
        <v>200</v>
      </c>
      <c r="J121" s="33">
        <f t="shared" si="20"/>
        <v>200</v>
      </c>
    </row>
    <row r="122" spans="1:13">
      <c r="A122" s="27"/>
      <c r="B122" s="28" t="s">
        <v>523</v>
      </c>
      <c r="C122" s="29">
        <v>902</v>
      </c>
      <c r="D122" s="30">
        <v>1</v>
      </c>
      <c r="E122" s="30">
        <v>13</v>
      </c>
      <c r="F122" s="31" t="s">
        <v>524</v>
      </c>
      <c r="G122" s="32"/>
      <c r="H122" s="33">
        <f t="shared" si="20"/>
        <v>200</v>
      </c>
      <c r="I122" s="175">
        <f t="shared" si="20"/>
        <v>200</v>
      </c>
      <c r="J122" s="175">
        <f t="shared" si="20"/>
        <v>200</v>
      </c>
    </row>
    <row r="123" spans="1:13">
      <c r="A123" s="27"/>
      <c r="B123" s="28" t="s">
        <v>525</v>
      </c>
      <c r="C123" s="29">
        <v>902</v>
      </c>
      <c r="D123" s="30">
        <v>1</v>
      </c>
      <c r="E123" s="30">
        <v>13</v>
      </c>
      <c r="F123" s="31" t="s">
        <v>526</v>
      </c>
      <c r="G123" s="32"/>
      <c r="H123" s="33">
        <f t="shared" si="20"/>
        <v>200</v>
      </c>
      <c r="I123" s="175">
        <f t="shared" si="20"/>
        <v>200</v>
      </c>
      <c r="J123" s="175">
        <f t="shared" si="20"/>
        <v>200</v>
      </c>
    </row>
    <row r="124" spans="1:13" ht="31.5">
      <c r="A124" s="27"/>
      <c r="B124" s="28" t="s">
        <v>102</v>
      </c>
      <c r="C124" s="29">
        <v>902</v>
      </c>
      <c r="D124" s="30">
        <v>1</v>
      </c>
      <c r="E124" s="30">
        <v>13</v>
      </c>
      <c r="F124" s="31" t="s">
        <v>526</v>
      </c>
      <c r="G124" s="32">
        <v>200</v>
      </c>
      <c r="H124" s="33">
        <v>200</v>
      </c>
      <c r="I124" s="33">
        <v>200</v>
      </c>
      <c r="J124" s="33">
        <v>200</v>
      </c>
    </row>
    <row r="125" spans="1:13" ht="31.5">
      <c r="A125" s="27"/>
      <c r="B125" s="28" t="s">
        <v>569</v>
      </c>
      <c r="C125" s="29">
        <v>902</v>
      </c>
      <c r="D125" s="30">
        <v>1</v>
      </c>
      <c r="E125" s="30">
        <v>13</v>
      </c>
      <c r="F125" s="31" t="s">
        <v>570</v>
      </c>
      <c r="G125" s="32"/>
      <c r="H125" s="33">
        <f>H126</f>
        <v>15216</v>
      </c>
      <c r="I125" s="33">
        <f>I126</f>
        <v>15216</v>
      </c>
      <c r="J125" s="33">
        <f>J126</f>
        <v>15216</v>
      </c>
    </row>
    <row r="126" spans="1:13" ht="47.25">
      <c r="A126" s="27"/>
      <c r="B126" s="28" t="s">
        <v>571</v>
      </c>
      <c r="C126" s="29">
        <v>902</v>
      </c>
      <c r="D126" s="30">
        <v>1</v>
      </c>
      <c r="E126" s="30">
        <v>13</v>
      </c>
      <c r="F126" s="31" t="s">
        <v>572</v>
      </c>
      <c r="G126" s="32"/>
      <c r="H126" s="33">
        <f>H127+H130+H133</f>
        <v>15216</v>
      </c>
      <c r="I126" s="33">
        <f>I127+I130+I133</f>
        <v>15216</v>
      </c>
      <c r="J126" s="33">
        <f>J127+J130+J133</f>
        <v>15216</v>
      </c>
    </row>
    <row r="127" spans="1:13" ht="47.25">
      <c r="A127" s="27"/>
      <c r="B127" s="28" t="s">
        <v>573</v>
      </c>
      <c r="C127" s="29">
        <v>902</v>
      </c>
      <c r="D127" s="30">
        <v>1</v>
      </c>
      <c r="E127" s="30">
        <v>13</v>
      </c>
      <c r="F127" s="31" t="s">
        <v>574</v>
      </c>
      <c r="G127" s="32"/>
      <c r="H127" s="33">
        <f t="shared" ref="H127:J128" si="21">H128</f>
        <v>10570</v>
      </c>
      <c r="I127" s="33">
        <f t="shared" si="21"/>
        <v>10570</v>
      </c>
      <c r="J127" s="33">
        <f t="shared" si="21"/>
        <v>10570</v>
      </c>
    </row>
    <row r="128" spans="1:13" ht="31.5">
      <c r="A128" s="27"/>
      <c r="B128" s="28" t="s">
        <v>859</v>
      </c>
      <c r="C128" s="29">
        <v>902</v>
      </c>
      <c r="D128" s="30">
        <v>1</v>
      </c>
      <c r="E128" s="30">
        <v>13</v>
      </c>
      <c r="F128" s="31" t="s">
        <v>576</v>
      </c>
      <c r="G128" s="32"/>
      <c r="H128" s="33">
        <f t="shared" si="21"/>
        <v>10570</v>
      </c>
      <c r="I128" s="33">
        <f t="shared" si="21"/>
        <v>10570</v>
      </c>
      <c r="J128" s="33">
        <f t="shared" si="21"/>
        <v>10570</v>
      </c>
    </row>
    <row r="129" spans="1:12" ht="31.5">
      <c r="A129" s="27"/>
      <c r="B129" s="28" t="s">
        <v>102</v>
      </c>
      <c r="C129" s="29">
        <v>902</v>
      </c>
      <c r="D129" s="30">
        <v>1</v>
      </c>
      <c r="E129" s="30">
        <v>13</v>
      </c>
      <c r="F129" s="31" t="s">
        <v>576</v>
      </c>
      <c r="G129" s="32">
        <v>200</v>
      </c>
      <c r="H129" s="33">
        <v>10570</v>
      </c>
      <c r="I129" s="33">
        <v>10570</v>
      </c>
      <c r="J129" s="33">
        <v>10570</v>
      </c>
    </row>
    <row r="130" spans="1:12" ht="47.25">
      <c r="A130" s="27"/>
      <c r="B130" s="28" t="s">
        <v>577</v>
      </c>
      <c r="C130" s="29">
        <v>902</v>
      </c>
      <c r="D130" s="30">
        <v>1</v>
      </c>
      <c r="E130" s="30">
        <v>13</v>
      </c>
      <c r="F130" s="31" t="s">
        <v>578</v>
      </c>
      <c r="G130" s="32"/>
      <c r="H130" s="33">
        <f t="shared" ref="H130:J131" si="22">H131</f>
        <v>4046</v>
      </c>
      <c r="I130" s="33">
        <f t="shared" si="22"/>
        <v>4046</v>
      </c>
      <c r="J130" s="33">
        <f t="shared" si="22"/>
        <v>4046</v>
      </c>
    </row>
    <row r="131" spans="1:12" ht="31.5">
      <c r="A131" s="27"/>
      <c r="B131" s="28" t="s">
        <v>859</v>
      </c>
      <c r="C131" s="29">
        <v>902</v>
      </c>
      <c r="D131" s="30">
        <v>1</v>
      </c>
      <c r="E131" s="30">
        <v>13</v>
      </c>
      <c r="F131" s="31" t="s">
        <v>579</v>
      </c>
      <c r="G131" s="32"/>
      <c r="H131" s="33">
        <f t="shared" si="22"/>
        <v>4046</v>
      </c>
      <c r="I131" s="33">
        <f t="shared" si="22"/>
        <v>4046</v>
      </c>
      <c r="J131" s="33">
        <f t="shared" si="22"/>
        <v>4046</v>
      </c>
    </row>
    <row r="132" spans="1:12" ht="31.5">
      <c r="A132" s="27"/>
      <c r="B132" s="28" t="s">
        <v>102</v>
      </c>
      <c r="C132" s="29">
        <v>902</v>
      </c>
      <c r="D132" s="30">
        <v>1</v>
      </c>
      <c r="E132" s="30">
        <v>13</v>
      </c>
      <c r="F132" s="31" t="s">
        <v>579</v>
      </c>
      <c r="G132" s="32">
        <v>200</v>
      </c>
      <c r="H132" s="33">
        <v>4046</v>
      </c>
      <c r="I132" s="33">
        <v>4046</v>
      </c>
      <c r="J132" s="33">
        <v>4046</v>
      </c>
    </row>
    <row r="133" spans="1:12">
      <c r="A133" s="27"/>
      <c r="B133" s="28" t="s">
        <v>580</v>
      </c>
      <c r="C133" s="29">
        <v>902</v>
      </c>
      <c r="D133" s="30">
        <v>1</v>
      </c>
      <c r="E133" s="30">
        <v>13</v>
      </c>
      <c r="F133" s="31" t="s">
        <v>581</v>
      </c>
      <c r="G133" s="32"/>
      <c r="H133" s="33">
        <f t="shared" ref="H133:J134" si="23">H134</f>
        <v>600</v>
      </c>
      <c r="I133" s="33">
        <f t="shared" si="23"/>
        <v>600</v>
      </c>
      <c r="J133" s="33">
        <f t="shared" si="23"/>
        <v>600</v>
      </c>
    </row>
    <row r="134" spans="1:12" ht="31.5">
      <c r="A134" s="27"/>
      <c r="B134" s="28" t="s">
        <v>859</v>
      </c>
      <c r="C134" s="29">
        <v>902</v>
      </c>
      <c r="D134" s="30">
        <v>1</v>
      </c>
      <c r="E134" s="30">
        <v>13</v>
      </c>
      <c r="F134" s="31" t="s">
        <v>582</v>
      </c>
      <c r="G134" s="32"/>
      <c r="H134" s="33">
        <f t="shared" si="23"/>
        <v>600</v>
      </c>
      <c r="I134" s="33">
        <f t="shared" si="23"/>
        <v>600</v>
      </c>
      <c r="J134" s="33">
        <f t="shared" si="23"/>
        <v>600</v>
      </c>
    </row>
    <row r="135" spans="1:12" ht="31.5">
      <c r="A135" s="27"/>
      <c r="B135" s="28" t="s">
        <v>102</v>
      </c>
      <c r="C135" s="29">
        <v>902</v>
      </c>
      <c r="D135" s="30">
        <v>1</v>
      </c>
      <c r="E135" s="30">
        <v>13</v>
      </c>
      <c r="F135" s="31" t="s">
        <v>582</v>
      </c>
      <c r="G135" s="32">
        <v>200</v>
      </c>
      <c r="H135" s="33">
        <v>600</v>
      </c>
      <c r="I135" s="33">
        <v>600</v>
      </c>
      <c r="J135" s="33">
        <v>600</v>
      </c>
    </row>
    <row r="136" spans="1:12">
      <c r="A136" s="27"/>
      <c r="B136" s="28" t="s">
        <v>729</v>
      </c>
      <c r="C136" s="29">
        <v>902</v>
      </c>
      <c r="D136" s="30">
        <v>1</v>
      </c>
      <c r="E136" s="30">
        <v>13</v>
      </c>
      <c r="F136" s="31" t="s">
        <v>730</v>
      </c>
      <c r="G136" s="32"/>
      <c r="H136" s="33">
        <f>H141+H146+H149+H137</f>
        <v>133826.6</v>
      </c>
      <c r="I136" s="33">
        <f>I141+I146+I149+I137</f>
        <v>149142.6</v>
      </c>
      <c r="J136" s="33">
        <f>J141+J146+J149+J137</f>
        <v>130970.70000000001</v>
      </c>
    </row>
    <row r="137" spans="1:12">
      <c r="A137" s="27"/>
      <c r="B137" s="28" t="s">
        <v>744</v>
      </c>
      <c r="C137" s="29">
        <v>902</v>
      </c>
      <c r="D137" s="30">
        <v>1</v>
      </c>
      <c r="E137" s="30">
        <v>13</v>
      </c>
      <c r="F137" s="31" t="s">
        <v>745</v>
      </c>
      <c r="G137" s="32"/>
      <c r="H137" s="33">
        <f>H138</f>
        <v>380</v>
      </c>
      <c r="I137" s="33">
        <f>I138</f>
        <v>380</v>
      </c>
      <c r="J137" s="33">
        <f>J138</f>
        <v>380</v>
      </c>
    </row>
    <row r="138" spans="1:12" collapsed="1">
      <c r="A138" s="27"/>
      <c r="B138" s="28" t="s">
        <v>746</v>
      </c>
      <c r="C138" s="29">
        <v>902</v>
      </c>
      <c r="D138" s="30">
        <v>1</v>
      </c>
      <c r="E138" s="30">
        <v>13</v>
      </c>
      <c r="F138" s="31" t="s">
        <v>747</v>
      </c>
      <c r="G138" s="32"/>
      <c r="H138" s="33">
        <f>H140+H139</f>
        <v>380</v>
      </c>
      <c r="I138" s="33">
        <f>I140</f>
        <v>380</v>
      </c>
      <c r="J138" s="33">
        <f>J140</f>
        <v>380</v>
      </c>
    </row>
    <row r="139" spans="1:12" ht="31.5" hidden="1" outlineLevel="1">
      <c r="A139" s="27"/>
      <c r="B139" s="28" t="s">
        <v>102</v>
      </c>
      <c r="C139" s="29">
        <v>902</v>
      </c>
      <c r="D139" s="30">
        <v>1</v>
      </c>
      <c r="E139" s="30">
        <v>13</v>
      </c>
      <c r="F139" s="31" t="s">
        <v>747</v>
      </c>
      <c r="G139" s="32">
        <v>200</v>
      </c>
      <c r="H139" s="33">
        <v>0</v>
      </c>
      <c r="I139" s="33">
        <v>0</v>
      </c>
      <c r="J139" s="33">
        <v>0</v>
      </c>
    </row>
    <row r="140" spans="1:12">
      <c r="A140" s="27"/>
      <c r="B140" s="28" t="s">
        <v>192</v>
      </c>
      <c r="C140" s="29">
        <v>902</v>
      </c>
      <c r="D140" s="30">
        <v>1</v>
      </c>
      <c r="E140" s="30">
        <v>13</v>
      </c>
      <c r="F140" s="31" t="s">
        <v>747</v>
      </c>
      <c r="G140" s="32">
        <v>800</v>
      </c>
      <c r="H140" s="33">
        <v>380</v>
      </c>
      <c r="I140" s="33">
        <v>380</v>
      </c>
      <c r="J140" s="33">
        <v>380</v>
      </c>
    </row>
    <row r="141" spans="1:12">
      <c r="A141" s="34"/>
      <c r="B141" s="28" t="s">
        <v>750</v>
      </c>
      <c r="C141" s="29">
        <v>902</v>
      </c>
      <c r="D141" s="30">
        <v>1</v>
      </c>
      <c r="E141" s="30">
        <v>13</v>
      </c>
      <c r="F141" s="31" t="s">
        <v>751</v>
      </c>
      <c r="G141" s="32"/>
      <c r="H141" s="33">
        <f>H142</f>
        <v>102735.90000000001</v>
      </c>
      <c r="I141" s="33">
        <f>I142</f>
        <v>113517.1</v>
      </c>
      <c r="J141" s="33">
        <f>J142</f>
        <v>84069.900000000009</v>
      </c>
    </row>
    <row r="142" spans="1:12" ht="31.5">
      <c r="A142" s="34"/>
      <c r="B142" s="28" t="s">
        <v>340</v>
      </c>
      <c r="C142" s="29">
        <v>902</v>
      </c>
      <c r="D142" s="30">
        <v>1</v>
      </c>
      <c r="E142" s="30">
        <v>13</v>
      </c>
      <c r="F142" s="31" t="s">
        <v>752</v>
      </c>
      <c r="G142" s="32"/>
      <c r="H142" s="33">
        <f>H143+H144+H145</f>
        <v>102735.90000000001</v>
      </c>
      <c r="I142" s="33">
        <f t="shared" ref="I142:J142" si="24">I143+I144+I145</f>
        <v>113517.1</v>
      </c>
      <c r="J142" s="33">
        <f t="shared" si="24"/>
        <v>84069.900000000009</v>
      </c>
    </row>
    <row r="143" spans="1:12" ht="47.25">
      <c r="A143" s="34"/>
      <c r="B143" s="28" t="s">
        <v>114</v>
      </c>
      <c r="C143" s="29">
        <v>902</v>
      </c>
      <c r="D143" s="30">
        <v>1</v>
      </c>
      <c r="E143" s="30">
        <v>13</v>
      </c>
      <c r="F143" s="31" t="s">
        <v>752</v>
      </c>
      <c r="G143" s="32">
        <v>100</v>
      </c>
      <c r="H143" s="33">
        <v>67832.100000000006</v>
      </c>
      <c r="I143" s="33">
        <v>67832.100000000006</v>
      </c>
      <c r="J143" s="33">
        <v>67832.100000000006</v>
      </c>
    </row>
    <row r="144" spans="1:12" ht="31.5">
      <c r="A144" s="34"/>
      <c r="B144" s="28" t="s">
        <v>102</v>
      </c>
      <c r="C144" s="29">
        <v>902</v>
      </c>
      <c r="D144" s="30">
        <v>1</v>
      </c>
      <c r="E144" s="30">
        <v>13</v>
      </c>
      <c r="F144" s="31" t="s">
        <v>752</v>
      </c>
      <c r="G144" s="32">
        <v>200</v>
      </c>
      <c r="H144" s="33">
        <f>33620.8+960</f>
        <v>34580.800000000003</v>
      </c>
      <c r="I144" s="33">
        <f>32569.5+12792.5</f>
        <v>45362</v>
      </c>
      <c r="J144" s="33">
        <v>15914.8</v>
      </c>
      <c r="K144" s="8">
        <v>960</v>
      </c>
      <c r="L144" s="9">
        <v>12792.5</v>
      </c>
    </row>
    <row r="145" spans="1:12">
      <c r="A145" s="34"/>
      <c r="B145" s="28" t="s">
        <v>192</v>
      </c>
      <c r="C145" s="29">
        <v>902</v>
      </c>
      <c r="D145" s="30">
        <v>1</v>
      </c>
      <c r="E145" s="30">
        <v>13</v>
      </c>
      <c r="F145" s="31" t="s">
        <v>752</v>
      </c>
      <c r="G145" s="32">
        <v>800</v>
      </c>
      <c r="H145" s="33">
        <v>323</v>
      </c>
      <c r="I145" s="33">
        <v>323</v>
      </c>
      <c r="J145" s="33">
        <v>323</v>
      </c>
    </row>
    <row r="146" spans="1:12">
      <c r="A146" s="34"/>
      <c r="B146" s="28" t="s">
        <v>756</v>
      </c>
      <c r="C146" s="29">
        <v>902</v>
      </c>
      <c r="D146" s="30">
        <v>1</v>
      </c>
      <c r="E146" s="30">
        <v>13</v>
      </c>
      <c r="F146" s="31" t="s">
        <v>757</v>
      </c>
      <c r="G146" s="32"/>
      <c r="H146" s="33">
        <f t="shared" ref="H146:J147" si="25">H147</f>
        <v>144</v>
      </c>
      <c r="I146" s="33">
        <f t="shared" si="25"/>
        <v>4108.3</v>
      </c>
      <c r="J146" s="33">
        <f t="shared" si="25"/>
        <v>15379.3</v>
      </c>
    </row>
    <row r="147" spans="1:12" ht="31.5">
      <c r="A147" s="34"/>
      <c r="B147" s="28" t="s">
        <v>758</v>
      </c>
      <c r="C147" s="29">
        <v>902</v>
      </c>
      <c r="D147" s="30">
        <v>1</v>
      </c>
      <c r="E147" s="30">
        <v>13</v>
      </c>
      <c r="F147" s="31" t="s">
        <v>759</v>
      </c>
      <c r="G147" s="32"/>
      <c r="H147" s="33">
        <f t="shared" si="25"/>
        <v>144</v>
      </c>
      <c r="I147" s="33">
        <f t="shared" si="25"/>
        <v>4108.3</v>
      </c>
      <c r="J147" s="33">
        <f t="shared" si="25"/>
        <v>15379.3</v>
      </c>
    </row>
    <row r="148" spans="1:12">
      <c r="A148" s="34"/>
      <c r="B148" s="28" t="s">
        <v>192</v>
      </c>
      <c r="C148" s="29">
        <v>902</v>
      </c>
      <c r="D148" s="30">
        <v>1</v>
      </c>
      <c r="E148" s="30">
        <v>13</v>
      </c>
      <c r="F148" s="31" t="s">
        <v>759</v>
      </c>
      <c r="G148" s="32">
        <v>800</v>
      </c>
      <c r="H148" s="33">
        <v>144</v>
      </c>
      <c r="I148" s="33">
        <v>4108.3</v>
      </c>
      <c r="J148" s="33">
        <v>15379.3</v>
      </c>
    </row>
    <row r="149" spans="1:12">
      <c r="A149" s="34"/>
      <c r="B149" s="28" t="s">
        <v>860</v>
      </c>
      <c r="C149" s="29">
        <v>902</v>
      </c>
      <c r="D149" s="30">
        <v>1</v>
      </c>
      <c r="E149" s="30">
        <v>13</v>
      </c>
      <c r="F149" s="31" t="s">
        <v>761</v>
      </c>
      <c r="G149" s="32"/>
      <c r="H149" s="33">
        <f>H150</f>
        <v>30566.699999999997</v>
      </c>
      <c r="I149" s="33">
        <f>I150</f>
        <v>31137.199999999997</v>
      </c>
      <c r="J149" s="33">
        <f>J150</f>
        <v>31141.5</v>
      </c>
    </row>
    <row r="150" spans="1:12" ht="31.5">
      <c r="A150" s="34"/>
      <c r="B150" s="28" t="s">
        <v>340</v>
      </c>
      <c r="C150" s="29">
        <v>902</v>
      </c>
      <c r="D150" s="30">
        <v>1</v>
      </c>
      <c r="E150" s="30">
        <v>13</v>
      </c>
      <c r="F150" s="31" t="s">
        <v>762</v>
      </c>
      <c r="G150" s="32"/>
      <c r="H150" s="33">
        <f>H151+H152+H153</f>
        <v>30566.699999999997</v>
      </c>
      <c r="I150" s="33">
        <f>I151+I152+I153</f>
        <v>31137.199999999997</v>
      </c>
      <c r="J150" s="33">
        <f>J151+J152+J153</f>
        <v>31141.5</v>
      </c>
    </row>
    <row r="151" spans="1:12" ht="47.25">
      <c r="A151" s="34"/>
      <c r="B151" s="28" t="s">
        <v>114</v>
      </c>
      <c r="C151" s="29">
        <v>902</v>
      </c>
      <c r="D151" s="30">
        <v>1</v>
      </c>
      <c r="E151" s="30">
        <v>13</v>
      </c>
      <c r="F151" s="31" t="s">
        <v>762</v>
      </c>
      <c r="G151" s="32">
        <v>100</v>
      </c>
      <c r="H151" s="33">
        <f>29095.1-560</f>
        <v>28535.1</v>
      </c>
      <c r="I151" s="33">
        <v>29095.1</v>
      </c>
      <c r="J151" s="33">
        <v>29095.1</v>
      </c>
      <c r="K151" s="8">
        <v>-560</v>
      </c>
    </row>
    <row r="152" spans="1:12" ht="31.5">
      <c r="A152" s="34"/>
      <c r="B152" s="28" t="s">
        <v>102</v>
      </c>
      <c r="C152" s="29">
        <v>902</v>
      </c>
      <c r="D152" s="30">
        <v>1</v>
      </c>
      <c r="E152" s="30">
        <v>13</v>
      </c>
      <c r="F152" s="31" t="s">
        <v>762</v>
      </c>
      <c r="G152" s="32">
        <v>200</v>
      </c>
      <c r="H152" s="33">
        <v>2027.1</v>
      </c>
      <c r="I152" s="33">
        <v>2037.6</v>
      </c>
      <c r="J152" s="33">
        <v>2041.9</v>
      </c>
    </row>
    <row r="153" spans="1:12">
      <c r="A153" s="34"/>
      <c r="B153" s="28" t="s">
        <v>192</v>
      </c>
      <c r="C153" s="29">
        <v>902</v>
      </c>
      <c r="D153" s="30">
        <v>1</v>
      </c>
      <c r="E153" s="30">
        <v>13</v>
      </c>
      <c r="F153" s="31" t="s">
        <v>762</v>
      </c>
      <c r="G153" s="32">
        <v>800</v>
      </c>
      <c r="H153" s="33">
        <v>4.5</v>
      </c>
      <c r="I153" s="33">
        <v>4.5</v>
      </c>
      <c r="J153" s="33">
        <v>4.5</v>
      </c>
    </row>
    <row r="154" spans="1:12">
      <c r="A154" s="34"/>
      <c r="B154" s="28" t="s">
        <v>763</v>
      </c>
      <c r="C154" s="29">
        <v>902</v>
      </c>
      <c r="D154" s="30">
        <v>1</v>
      </c>
      <c r="E154" s="30">
        <v>13</v>
      </c>
      <c r="F154" s="31" t="s">
        <v>764</v>
      </c>
      <c r="G154" s="32"/>
      <c r="H154" s="33">
        <f>H155</f>
        <v>5721.3</v>
      </c>
      <c r="I154" s="33">
        <f>I155</f>
        <v>1380</v>
      </c>
      <c r="J154" s="33">
        <f>J155</f>
        <v>1380</v>
      </c>
    </row>
    <row r="155" spans="1:12">
      <c r="A155" s="34"/>
      <c r="B155" s="28" t="s">
        <v>765</v>
      </c>
      <c r="C155" s="29">
        <v>902</v>
      </c>
      <c r="D155" s="30">
        <v>1</v>
      </c>
      <c r="E155" s="30">
        <v>13</v>
      </c>
      <c r="F155" s="31" t="s">
        <v>766</v>
      </c>
      <c r="G155" s="32"/>
      <c r="H155" s="33">
        <f>H158+H156+H162</f>
        <v>5721.3</v>
      </c>
      <c r="I155" s="33">
        <f>I158+I156+I162</f>
        <v>1380</v>
      </c>
      <c r="J155" s="33">
        <f>J158+J156+J162</f>
        <v>1380</v>
      </c>
    </row>
    <row r="156" spans="1:12">
      <c r="A156" s="34"/>
      <c r="B156" s="28" t="s">
        <v>768</v>
      </c>
      <c r="C156" s="29">
        <v>902</v>
      </c>
      <c r="D156" s="30">
        <v>1</v>
      </c>
      <c r="E156" s="30">
        <v>13</v>
      </c>
      <c r="F156" s="31" t="s">
        <v>769</v>
      </c>
      <c r="G156" s="32"/>
      <c r="H156" s="33">
        <f>H157</f>
        <v>3730.5</v>
      </c>
      <c r="I156" s="33">
        <f>I157</f>
        <v>980</v>
      </c>
      <c r="J156" s="33">
        <f>J157</f>
        <v>980</v>
      </c>
    </row>
    <row r="157" spans="1:12" s="2" customFormat="1" ht="31.5">
      <c r="A157" s="34"/>
      <c r="B157" s="28" t="s">
        <v>102</v>
      </c>
      <c r="C157" s="29">
        <v>902</v>
      </c>
      <c r="D157" s="30">
        <v>1</v>
      </c>
      <c r="E157" s="30">
        <v>13</v>
      </c>
      <c r="F157" s="31" t="s">
        <v>769</v>
      </c>
      <c r="G157" s="32">
        <v>200</v>
      </c>
      <c r="H157" s="33">
        <f>980+2750.5</f>
        <v>3730.5</v>
      </c>
      <c r="I157" s="33">
        <v>980</v>
      </c>
      <c r="J157" s="33">
        <f>1000-20</f>
        <v>980</v>
      </c>
      <c r="K157" s="8">
        <v>2750.5</v>
      </c>
      <c r="L157" s="46"/>
    </row>
    <row r="158" spans="1:12" ht="31.5">
      <c r="A158" s="34"/>
      <c r="B158" s="28" t="s">
        <v>861</v>
      </c>
      <c r="C158" s="29">
        <v>902</v>
      </c>
      <c r="D158" s="30">
        <v>1</v>
      </c>
      <c r="E158" s="30">
        <v>13</v>
      </c>
      <c r="F158" s="31" t="s">
        <v>771</v>
      </c>
      <c r="G158" s="32"/>
      <c r="H158" s="33">
        <f>H159+H160+H161</f>
        <v>1990.8</v>
      </c>
      <c r="I158" s="33">
        <f>I159+I160</f>
        <v>400</v>
      </c>
      <c r="J158" s="33">
        <f>J159+J160</f>
        <v>400</v>
      </c>
    </row>
    <row r="159" spans="1:12" ht="31.5" collapsed="1">
      <c r="A159" s="34"/>
      <c r="B159" s="28" t="s">
        <v>102</v>
      </c>
      <c r="C159" s="29">
        <v>902</v>
      </c>
      <c r="D159" s="30">
        <v>1</v>
      </c>
      <c r="E159" s="30">
        <v>13</v>
      </c>
      <c r="F159" s="31" t="s">
        <v>771</v>
      </c>
      <c r="G159" s="32">
        <v>200</v>
      </c>
      <c r="H159" s="33">
        <f>400+1590.8</f>
        <v>1990.8</v>
      </c>
      <c r="I159" s="33">
        <v>400</v>
      </c>
      <c r="J159" s="33">
        <v>400</v>
      </c>
      <c r="K159" s="8">
        <v>1590.8</v>
      </c>
    </row>
    <row r="160" spans="1:12" ht="31.5" hidden="1" outlineLevel="1">
      <c r="A160" s="34"/>
      <c r="B160" s="28" t="s">
        <v>131</v>
      </c>
      <c r="C160" s="29">
        <v>902</v>
      </c>
      <c r="D160" s="30">
        <v>1</v>
      </c>
      <c r="E160" s="30">
        <v>13</v>
      </c>
      <c r="F160" s="31" t="s">
        <v>771</v>
      </c>
      <c r="G160" s="32">
        <v>400</v>
      </c>
      <c r="H160" s="33">
        <v>0</v>
      </c>
      <c r="I160" s="33">
        <v>0</v>
      </c>
      <c r="J160" s="33">
        <v>0</v>
      </c>
    </row>
    <row r="161" spans="1:11" hidden="1" outlineLevel="1">
      <c r="A161" s="34"/>
      <c r="B161" s="28" t="s">
        <v>192</v>
      </c>
      <c r="C161" s="29">
        <v>902</v>
      </c>
      <c r="D161" s="30">
        <v>1</v>
      </c>
      <c r="E161" s="30">
        <v>13</v>
      </c>
      <c r="F161" s="31" t="s">
        <v>771</v>
      </c>
      <c r="G161" s="32">
        <v>800</v>
      </c>
      <c r="H161" s="33">
        <v>0</v>
      </c>
      <c r="I161" s="33">
        <v>0</v>
      </c>
      <c r="J161" s="33">
        <v>0</v>
      </c>
    </row>
    <row r="162" spans="1:11" hidden="1" outlineLevel="1">
      <c r="A162" s="34"/>
      <c r="B162" s="28" t="s">
        <v>94</v>
      </c>
      <c r="C162" s="29">
        <v>902</v>
      </c>
      <c r="D162" s="30">
        <v>1</v>
      </c>
      <c r="E162" s="30">
        <v>13</v>
      </c>
      <c r="F162" s="31" t="s">
        <v>772</v>
      </c>
      <c r="G162" s="32"/>
      <c r="H162" s="33">
        <f>H163</f>
        <v>0</v>
      </c>
      <c r="I162" s="33">
        <f>I163</f>
        <v>0</v>
      </c>
      <c r="J162" s="33">
        <f>J163</f>
        <v>0</v>
      </c>
    </row>
    <row r="163" spans="1:11" ht="31.5" hidden="1" outlineLevel="1">
      <c r="A163" s="34"/>
      <c r="B163" s="28" t="s">
        <v>102</v>
      </c>
      <c r="C163" s="29">
        <v>902</v>
      </c>
      <c r="D163" s="30">
        <v>1</v>
      </c>
      <c r="E163" s="30">
        <v>13</v>
      </c>
      <c r="F163" s="31" t="s">
        <v>772</v>
      </c>
      <c r="G163" s="32">
        <v>200</v>
      </c>
      <c r="H163" s="33">
        <v>0</v>
      </c>
      <c r="I163" s="33">
        <v>0</v>
      </c>
      <c r="J163" s="33">
        <v>0</v>
      </c>
    </row>
    <row r="164" spans="1:11">
      <c r="A164" s="34"/>
      <c r="B164" s="28" t="s">
        <v>826</v>
      </c>
      <c r="C164" s="29">
        <v>902</v>
      </c>
      <c r="D164" s="30">
        <v>1</v>
      </c>
      <c r="E164" s="30">
        <v>13</v>
      </c>
      <c r="F164" s="31" t="s">
        <v>827</v>
      </c>
      <c r="G164" s="32"/>
      <c r="H164" s="33">
        <f>H165</f>
        <v>4460.8</v>
      </c>
      <c r="I164" s="33">
        <f>I165</f>
        <v>0</v>
      </c>
      <c r="J164" s="33">
        <f>J165</f>
        <v>0</v>
      </c>
    </row>
    <row r="165" spans="1:11" collapsed="1">
      <c r="A165" s="34"/>
      <c r="B165" s="28" t="s">
        <v>828</v>
      </c>
      <c r="C165" s="29">
        <v>902</v>
      </c>
      <c r="D165" s="30">
        <v>1</v>
      </c>
      <c r="E165" s="30">
        <v>13</v>
      </c>
      <c r="F165" s="31" t="s">
        <v>829</v>
      </c>
      <c r="G165" s="32"/>
      <c r="H165" s="33">
        <f>H166+H168+H170</f>
        <v>4460.8</v>
      </c>
      <c r="I165" s="33">
        <f>I166</f>
        <v>0</v>
      </c>
      <c r="J165" s="33">
        <f>J166</f>
        <v>0</v>
      </c>
    </row>
    <row r="166" spans="1:11" hidden="1" outlineLevel="1">
      <c r="A166" s="34"/>
      <c r="B166" s="28" t="s">
        <v>94</v>
      </c>
      <c r="C166" s="29">
        <v>902</v>
      </c>
      <c r="D166" s="30">
        <v>1</v>
      </c>
      <c r="E166" s="30">
        <v>13</v>
      </c>
      <c r="F166" s="31" t="s">
        <v>834</v>
      </c>
      <c r="G166" s="32"/>
      <c r="H166" s="33">
        <f>H167</f>
        <v>0</v>
      </c>
      <c r="I166" s="33">
        <f>I167</f>
        <v>0</v>
      </c>
      <c r="J166" s="33">
        <f>J167</f>
        <v>0</v>
      </c>
    </row>
    <row r="167" spans="1:11" ht="31.5" hidden="1" outlineLevel="1">
      <c r="A167" s="34"/>
      <c r="B167" s="28" t="s">
        <v>102</v>
      </c>
      <c r="C167" s="29">
        <v>902</v>
      </c>
      <c r="D167" s="30">
        <v>1</v>
      </c>
      <c r="E167" s="30">
        <v>13</v>
      </c>
      <c r="F167" s="31" t="s">
        <v>834</v>
      </c>
      <c r="G167" s="32">
        <v>200</v>
      </c>
      <c r="H167" s="33">
        <f>119.2-119.2</f>
        <v>0</v>
      </c>
      <c r="I167" s="33">
        <v>0</v>
      </c>
      <c r="J167" s="33">
        <v>0</v>
      </c>
    </row>
    <row r="168" spans="1:11">
      <c r="A168" s="34"/>
      <c r="B168" s="28" t="s">
        <v>836</v>
      </c>
      <c r="C168" s="29">
        <v>902</v>
      </c>
      <c r="D168" s="30">
        <v>1</v>
      </c>
      <c r="E168" s="30">
        <v>13</v>
      </c>
      <c r="F168" s="31" t="s">
        <v>837</v>
      </c>
      <c r="G168" s="32"/>
      <c r="H168" s="33">
        <f>H169</f>
        <v>4460.8</v>
      </c>
      <c r="I168" s="33">
        <f>I169</f>
        <v>0</v>
      </c>
      <c r="J168" s="33">
        <f>J169</f>
        <v>0</v>
      </c>
    </row>
    <row r="169" spans="1:11" ht="31.5" collapsed="1">
      <c r="A169" s="34"/>
      <c r="B169" s="28" t="s">
        <v>102</v>
      </c>
      <c r="C169" s="29">
        <v>902</v>
      </c>
      <c r="D169" s="30">
        <v>1</v>
      </c>
      <c r="E169" s="30">
        <v>13</v>
      </c>
      <c r="F169" s="31" t="s">
        <v>837</v>
      </c>
      <c r="G169" s="32">
        <v>200</v>
      </c>
      <c r="H169" s="33">
        <f>4460.8</f>
        <v>4460.8</v>
      </c>
      <c r="I169" s="33">
        <v>0</v>
      </c>
      <c r="J169" s="33">
        <v>0</v>
      </c>
      <c r="K169" s="8">
        <v>4460.8</v>
      </c>
    </row>
    <row r="170" spans="1:11" ht="94.5" hidden="1" outlineLevel="1">
      <c r="A170" s="34"/>
      <c r="B170" s="28" t="s">
        <v>838</v>
      </c>
      <c r="C170" s="29">
        <v>902</v>
      </c>
      <c r="D170" s="30">
        <v>1</v>
      </c>
      <c r="E170" s="30">
        <v>13</v>
      </c>
      <c r="F170" s="31" t="s">
        <v>839</v>
      </c>
      <c r="G170" s="32"/>
      <c r="H170" s="33">
        <f>H171</f>
        <v>0</v>
      </c>
      <c r="I170" s="33"/>
      <c r="J170" s="33"/>
    </row>
    <row r="171" spans="1:11" ht="31.5" hidden="1" outlineLevel="1">
      <c r="A171" s="34"/>
      <c r="B171" s="28" t="s">
        <v>102</v>
      </c>
      <c r="C171" s="29">
        <v>902</v>
      </c>
      <c r="D171" s="30">
        <v>1</v>
      </c>
      <c r="E171" s="30">
        <v>13</v>
      </c>
      <c r="F171" s="31" t="s">
        <v>839</v>
      </c>
      <c r="G171" s="32">
        <v>200</v>
      </c>
      <c r="H171" s="33"/>
      <c r="I171" s="33"/>
      <c r="J171" s="33"/>
    </row>
    <row r="172" spans="1:11" hidden="1" outlineLevel="1">
      <c r="A172" s="34"/>
      <c r="B172" s="28" t="s">
        <v>24</v>
      </c>
      <c r="C172" s="29">
        <v>902</v>
      </c>
      <c r="D172" s="30">
        <v>2</v>
      </c>
      <c r="E172" s="30"/>
      <c r="F172" s="31"/>
      <c r="G172" s="32"/>
      <c r="H172" s="33">
        <f>H173</f>
        <v>0</v>
      </c>
      <c r="I172" s="33">
        <f t="shared" ref="I172:J176" si="26">I173</f>
        <v>0</v>
      </c>
      <c r="J172" s="33">
        <f t="shared" si="26"/>
        <v>0</v>
      </c>
    </row>
    <row r="173" spans="1:11" hidden="1" outlineLevel="1">
      <c r="A173" s="34"/>
      <c r="B173" s="28" t="s">
        <v>25</v>
      </c>
      <c r="C173" s="29">
        <v>902</v>
      </c>
      <c r="D173" s="30">
        <v>2</v>
      </c>
      <c r="E173" s="30">
        <v>3</v>
      </c>
      <c r="F173" s="31"/>
      <c r="G173" s="32"/>
      <c r="H173" s="33">
        <f>H174</f>
        <v>0</v>
      </c>
      <c r="I173" s="33">
        <f t="shared" si="26"/>
        <v>0</v>
      </c>
      <c r="J173" s="33">
        <f t="shared" si="26"/>
        <v>0</v>
      </c>
    </row>
    <row r="174" spans="1:11" hidden="1" outlineLevel="1">
      <c r="A174" s="34"/>
      <c r="B174" s="28" t="s">
        <v>826</v>
      </c>
      <c r="C174" s="29">
        <v>902</v>
      </c>
      <c r="D174" s="30">
        <v>2</v>
      </c>
      <c r="E174" s="30">
        <v>3</v>
      </c>
      <c r="F174" s="31" t="s">
        <v>827</v>
      </c>
      <c r="G174" s="32"/>
      <c r="H174" s="33">
        <f>H175</f>
        <v>0</v>
      </c>
      <c r="I174" s="33">
        <f t="shared" si="26"/>
        <v>0</v>
      </c>
      <c r="J174" s="33">
        <f t="shared" si="26"/>
        <v>0</v>
      </c>
    </row>
    <row r="175" spans="1:11" hidden="1" outlineLevel="1">
      <c r="A175" s="34"/>
      <c r="B175" s="28" t="s">
        <v>828</v>
      </c>
      <c r="C175" s="29">
        <v>902</v>
      </c>
      <c r="D175" s="30">
        <v>2</v>
      </c>
      <c r="E175" s="30">
        <v>3</v>
      </c>
      <c r="F175" s="31" t="s">
        <v>829</v>
      </c>
      <c r="G175" s="32"/>
      <c r="H175" s="33">
        <f>H176</f>
        <v>0</v>
      </c>
      <c r="I175" s="33">
        <f>I176</f>
        <v>0</v>
      </c>
      <c r="J175" s="33">
        <f>J176</f>
        <v>0</v>
      </c>
    </row>
    <row r="176" spans="1:11" hidden="1" outlineLevel="1">
      <c r="A176" s="34"/>
      <c r="B176" s="28" t="s">
        <v>94</v>
      </c>
      <c r="C176" s="29">
        <v>902</v>
      </c>
      <c r="D176" s="30">
        <v>2</v>
      </c>
      <c r="E176" s="30">
        <v>3</v>
      </c>
      <c r="F176" s="31" t="s">
        <v>834</v>
      </c>
      <c r="G176" s="32"/>
      <c r="H176" s="33">
        <f>H177</f>
        <v>0</v>
      </c>
      <c r="I176" s="33">
        <f t="shared" si="26"/>
        <v>0</v>
      </c>
      <c r="J176" s="33">
        <f t="shared" si="26"/>
        <v>0</v>
      </c>
    </row>
    <row r="177" spans="1:12" ht="31.5" hidden="1" outlineLevel="1">
      <c r="A177" s="34"/>
      <c r="B177" s="28" t="s">
        <v>102</v>
      </c>
      <c r="C177" s="29">
        <v>902</v>
      </c>
      <c r="D177" s="30">
        <v>2</v>
      </c>
      <c r="E177" s="30">
        <v>3</v>
      </c>
      <c r="F177" s="31" t="s">
        <v>834</v>
      </c>
      <c r="G177" s="32">
        <v>200</v>
      </c>
      <c r="H177" s="33">
        <v>0</v>
      </c>
      <c r="I177" s="33">
        <v>0</v>
      </c>
      <c r="J177" s="33">
        <v>0</v>
      </c>
    </row>
    <row r="178" spans="1:12">
      <c r="A178" s="27"/>
      <c r="B178" s="28" t="s">
        <v>26</v>
      </c>
      <c r="C178" s="29">
        <v>902</v>
      </c>
      <c r="D178" s="30">
        <v>3</v>
      </c>
      <c r="E178" s="30"/>
      <c r="F178" s="31"/>
      <c r="G178" s="32"/>
      <c r="H178" s="33">
        <f>H179+H222</f>
        <v>82057.800000000017</v>
      </c>
      <c r="I178" s="33">
        <f>I179+I222</f>
        <v>85136.6</v>
      </c>
      <c r="J178" s="33">
        <f>J179+J222</f>
        <v>76804.800000000003</v>
      </c>
    </row>
    <row r="179" spans="1:12" ht="31.5">
      <c r="A179" s="27"/>
      <c r="B179" s="28" t="s">
        <v>862</v>
      </c>
      <c r="C179" s="29">
        <v>902</v>
      </c>
      <c r="D179" s="30">
        <v>3</v>
      </c>
      <c r="E179" s="30">
        <v>10</v>
      </c>
      <c r="F179" s="31"/>
      <c r="G179" s="32"/>
      <c r="H179" s="33">
        <f>H180+H206+H218</f>
        <v>81887.800000000017</v>
      </c>
      <c r="I179" s="33">
        <f>I180+I206+I218</f>
        <v>84966.6</v>
      </c>
      <c r="J179" s="33">
        <f>J180+J206+J218</f>
        <v>76634.8</v>
      </c>
    </row>
    <row r="180" spans="1:12" ht="31.5">
      <c r="A180" s="27"/>
      <c r="B180" s="28" t="s">
        <v>637</v>
      </c>
      <c r="C180" s="29">
        <v>902</v>
      </c>
      <c r="D180" s="30">
        <v>3</v>
      </c>
      <c r="E180" s="30">
        <v>10</v>
      </c>
      <c r="F180" s="31" t="s">
        <v>638</v>
      </c>
      <c r="G180" s="32"/>
      <c r="H180" s="33">
        <f>H181+H197+H201</f>
        <v>81323.800000000017</v>
      </c>
      <c r="I180" s="33">
        <f>I181+I197+I201</f>
        <v>84714.6</v>
      </c>
      <c r="J180" s="33">
        <f>J181+J197+J201</f>
        <v>76382.8</v>
      </c>
    </row>
    <row r="181" spans="1:12" ht="47.25">
      <c r="A181" s="27"/>
      <c r="B181" s="28" t="s">
        <v>639</v>
      </c>
      <c r="C181" s="29">
        <v>902</v>
      </c>
      <c r="D181" s="30">
        <v>3</v>
      </c>
      <c r="E181" s="30">
        <v>10</v>
      </c>
      <c r="F181" s="31" t="s">
        <v>640</v>
      </c>
      <c r="G181" s="32"/>
      <c r="H181" s="33">
        <f>H182+H187+H192</f>
        <v>70909.600000000006</v>
      </c>
      <c r="I181" s="33">
        <f>I182+I187+I192</f>
        <v>72270.7</v>
      </c>
      <c r="J181" s="33">
        <f>J182+J187+J192</f>
        <v>71833.2</v>
      </c>
    </row>
    <row r="182" spans="1:12" ht="31.5">
      <c r="A182" s="27"/>
      <c r="B182" s="28" t="s">
        <v>641</v>
      </c>
      <c r="C182" s="29">
        <v>902</v>
      </c>
      <c r="D182" s="30">
        <v>3</v>
      </c>
      <c r="E182" s="30">
        <v>10</v>
      </c>
      <c r="F182" s="31" t="s">
        <v>642</v>
      </c>
      <c r="G182" s="32"/>
      <c r="H182" s="33">
        <f>H183+H185</f>
        <v>41075.5</v>
      </c>
      <c r="I182" s="33">
        <f>I183+I185</f>
        <v>41590.5</v>
      </c>
      <c r="J182" s="33">
        <f>J183+J185</f>
        <v>41590.5</v>
      </c>
    </row>
    <row r="183" spans="1:12" ht="31.5">
      <c r="A183" s="27"/>
      <c r="B183" s="28" t="s">
        <v>188</v>
      </c>
      <c r="C183" s="29">
        <v>902</v>
      </c>
      <c r="D183" s="30">
        <v>3</v>
      </c>
      <c r="E183" s="30">
        <v>10</v>
      </c>
      <c r="F183" s="31" t="s">
        <v>643</v>
      </c>
      <c r="G183" s="32"/>
      <c r="H183" s="33">
        <f>H184</f>
        <v>41075.5</v>
      </c>
      <c r="I183" s="33">
        <f>I184</f>
        <v>41590.5</v>
      </c>
      <c r="J183" s="33">
        <f>J184</f>
        <v>41590.5</v>
      </c>
    </row>
    <row r="184" spans="1:12" ht="31.5" collapsed="1">
      <c r="A184" s="45"/>
      <c r="B184" s="28" t="s">
        <v>89</v>
      </c>
      <c r="C184" s="29">
        <v>902</v>
      </c>
      <c r="D184" s="30">
        <v>3</v>
      </c>
      <c r="E184" s="30">
        <v>10</v>
      </c>
      <c r="F184" s="31" t="s">
        <v>643</v>
      </c>
      <c r="G184" s="32">
        <v>600</v>
      </c>
      <c r="H184" s="33">
        <f>41590.5-515</f>
        <v>41075.5</v>
      </c>
      <c r="I184" s="33">
        <v>41590.5</v>
      </c>
      <c r="J184" s="33">
        <v>41590.5</v>
      </c>
      <c r="K184" s="8">
        <v>-515</v>
      </c>
    </row>
    <row r="185" spans="1:12" hidden="1" outlineLevel="1">
      <c r="A185" s="45"/>
      <c r="B185" s="28" t="s">
        <v>94</v>
      </c>
      <c r="C185" s="29">
        <v>902</v>
      </c>
      <c r="D185" s="30">
        <v>3</v>
      </c>
      <c r="E185" s="30">
        <v>10</v>
      </c>
      <c r="F185" s="31" t="s">
        <v>644</v>
      </c>
      <c r="G185" s="32"/>
      <c r="H185" s="33">
        <f>H186</f>
        <v>0</v>
      </c>
      <c r="I185" s="33">
        <f>I186</f>
        <v>0</v>
      </c>
      <c r="J185" s="33">
        <f>J186</f>
        <v>0</v>
      </c>
    </row>
    <row r="186" spans="1:12" ht="31.5" hidden="1" outlineLevel="1">
      <c r="A186" s="45"/>
      <c r="B186" s="28" t="s">
        <v>89</v>
      </c>
      <c r="C186" s="29">
        <v>902</v>
      </c>
      <c r="D186" s="30">
        <v>3</v>
      </c>
      <c r="E186" s="30">
        <v>10</v>
      </c>
      <c r="F186" s="31" t="s">
        <v>644</v>
      </c>
      <c r="G186" s="32">
        <v>600</v>
      </c>
      <c r="H186" s="33">
        <v>0</v>
      </c>
      <c r="I186" s="33">
        <v>0</v>
      </c>
      <c r="J186" s="33">
        <v>0</v>
      </c>
    </row>
    <row r="187" spans="1:12" ht="31.5" collapsed="1">
      <c r="A187" s="27"/>
      <c r="B187" s="28" t="s">
        <v>645</v>
      </c>
      <c r="C187" s="29">
        <v>902</v>
      </c>
      <c r="D187" s="30">
        <v>3</v>
      </c>
      <c r="E187" s="30">
        <v>10</v>
      </c>
      <c r="F187" s="31" t="s">
        <v>646</v>
      </c>
      <c r="G187" s="32"/>
      <c r="H187" s="33">
        <f>H190+H188</f>
        <v>22529.3</v>
      </c>
      <c r="I187" s="33">
        <f t="shared" ref="I187:J187" si="27">I190+I188</f>
        <v>23449.1</v>
      </c>
      <c r="J187" s="33">
        <f t="shared" si="27"/>
        <v>22984.3</v>
      </c>
    </row>
    <row r="188" spans="1:12" hidden="1" outlineLevel="1">
      <c r="A188" s="27"/>
      <c r="B188" s="28" t="s">
        <v>87</v>
      </c>
      <c r="C188" s="29">
        <v>902</v>
      </c>
      <c r="D188" s="30">
        <v>3</v>
      </c>
      <c r="E188" s="30">
        <v>10</v>
      </c>
      <c r="F188" s="31" t="s">
        <v>647</v>
      </c>
      <c r="G188" s="32"/>
      <c r="H188" s="33">
        <f t="shared" ref="H188:J190" si="28">H189</f>
        <v>0</v>
      </c>
      <c r="I188" s="33">
        <f t="shared" si="28"/>
        <v>0</v>
      </c>
      <c r="J188" s="33">
        <f t="shared" si="28"/>
        <v>0</v>
      </c>
    </row>
    <row r="189" spans="1:12" ht="31.5" hidden="1" outlineLevel="1">
      <c r="A189" s="45"/>
      <c r="B189" s="28" t="s">
        <v>89</v>
      </c>
      <c r="C189" s="29">
        <v>902</v>
      </c>
      <c r="D189" s="30">
        <v>3</v>
      </c>
      <c r="E189" s="30">
        <v>10</v>
      </c>
      <c r="F189" s="31" t="s">
        <v>647</v>
      </c>
      <c r="G189" s="32">
        <v>600</v>
      </c>
      <c r="H189" s="33">
        <v>0</v>
      </c>
      <c r="I189" s="33">
        <v>0</v>
      </c>
      <c r="J189" s="33">
        <v>0</v>
      </c>
    </row>
    <row r="190" spans="1:12" ht="31.5">
      <c r="A190" s="27"/>
      <c r="B190" s="28" t="s">
        <v>188</v>
      </c>
      <c r="C190" s="29">
        <v>902</v>
      </c>
      <c r="D190" s="30">
        <v>3</v>
      </c>
      <c r="E190" s="30">
        <v>10</v>
      </c>
      <c r="F190" s="31" t="s">
        <v>648</v>
      </c>
      <c r="G190" s="32"/>
      <c r="H190" s="33">
        <f t="shared" si="28"/>
        <v>22529.3</v>
      </c>
      <c r="I190" s="33">
        <f t="shared" si="28"/>
        <v>23449.1</v>
      </c>
      <c r="J190" s="33">
        <f t="shared" si="28"/>
        <v>22984.3</v>
      </c>
    </row>
    <row r="191" spans="1:12" ht="31.5">
      <c r="A191" s="45"/>
      <c r="B191" s="28" t="s">
        <v>89</v>
      </c>
      <c r="C191" s="29">
        <v>902</v>
      </c>
      <c r="D191" s="30">
        <v>3</v>
      </c>
      <c r="E191" s="30">
        <v>10</v>
      </c>
      <c r="F191" s="31" t="s">
        <v>648</v>
      </c>
      <c r="G191" s="32">
        <v>600</v>
      </c>
      <c r="H191" s="33">
        <f>22734.3-205</f>
        <v>22529.3</v>
      </c>
      <c r="I191" s="33">
        <f>22984.3+464.8</f>
        <v>23449.1</v>
      </c>
      <c r="J191" s="33">
        <v>22984.3</v>
      </c>
      <c r="K191" s="8">
        <v>-205</v>
      </c>
      <c r="L191" s="9">
        <v>464.8</v>
      </c>
    </row>
    <row r="192" spans="1:12" ht="31.5">
      <c r="A192" s="45"/>
      <c r="B192" s="28" t="s">
        <v>649</v>
      </c>
      <c r="C192" s="29">
        <v>902</v>
      </c>
      <c r="D192" s="30">
        <v>3</v>
      </c>
      <c r="E192" s="30">
        <v>10</v>
      </c>
      <c r="F192" s="31" t="s">
        <v>650</v>
      </c>
      <c r="G192" s="32"/>
      <c r="H192" s="33">
        <f>H193+H195</f>
        <v>7304.8</v>
      </c>
      <c r="I192" s="33">
        <f t="shared" ref="H192:J193" si="29">I193</f>
        <v>7231.1</v>
      </c>
      <c r="J192" s="33">
        <f t="shared" si="29"/>
        <v>7258.4</v>
      </c>
    </row>
    <row r="193" spans="1:12" ht="31.5">
      <c r="A193" s="45"/>
      <c r="B193" s="28" t="s">
        <v>188</v>
      </c>
      <c r="C193" s="29">
        <v>902</v>
      </c>
      <c r="D193" s="30">
        <v>3</v>
      </c>
      <c r="E193" s="30">
        <v>10</v>
      </c>
      <c r="F193" s="31" t="s">
        <v>651</v>
      </c>
      <c r="G193" s="32"/>
      <c r="H193" s="33">
        <f t="shared" si="29"/>
        <v>7304.8</v>
      </c>
      <c r="I193" s="33">
        <f t="shared" si="29"/>
        <v>7231.1</v>
      </c>
      <c r="J193" s="33">
        <f t="shared" si="29"/>
        <v>7258.4</v>
      </c>
    </row>
    <row r="194" spans="1:12" ht="31.5" collapsed="1">
      <c r="A194" s="45"/>
      <c r="B194" s="28" t="s">
        <v>89</v>
      </c>
      <c r="C194" s="29">
        <v>902</v>
      </c>
      <c r="D194" s="30">
        <v>3</v>
      </c>
      <c r="E194" s="30">
        <v>10</v>
      </c>
      <c r="F194" s="31" t="s">
        <v>651</v>
      </c>
      <c r="G194" s="32">
        <v>600</v>
      </c>
      <c r="H194" s="33">
        <f>7354.8-50</f>
        <v>7304.8</v>
      </c>
      <c r="I194" s="33">
        <v>7231.1</v>
      </c>
      <c r="J194" s="33">
        <v>7258.4</v>
      </c>
      <c r="K194" s="8">
        <v>-50</v>
      </c>
    </row>
    <row r="195" spans="1:12" hidden="1" outlineLevel="1">
      <c r="A195" s="45"/>
      <c r="B195" s="28" t="s">
        <v>94</v>
      </c>
      <c r="C195" s="29">
        <v>902</v>
      </c>
      <c r="D195" s="30">
        <v>3</v>
      </c>
      <c r="E195" s="30">
        <v>10</v>
      </c>
      <c r="F195" s="31" t="s">
        <v>652</v>
      </c>
      <c r="G195" s="32"/>
      <c r="H195" s="33">
        <f>H196</f>
        <v>0</v>
      </c>
      <c r="I195" s="33">
        <f>I196</f>
        <v>0</v>
      </c>
      <c r="J195" s="33">
        <f>J196</f>
        <v>0</v>
      </c>
    </row>
    <row r="196" spans="1:12" ht="31.5" hidden="1" outlineLevel="1">
      <c r="A196" s="45"/>
      <c r="B196" s="28" t="s">
        <v>89</v>
      </c>
      <c r="C196" s="29">
        <v>902</v>
      </c>
      <c r="D196" s="30">
        <v>3</v>
      </c>
      <c r="E196" s="30">
        <v>10</v>
      </c>
      <c r="F196" s="31" t="s">
        <v>652</v>
      </c>
      <c r="G196" s="32">
        <v>600</v>
      </c>
      <c r="H196" s="33">
        <v>0</v>
      </c>
      <c r="I196" s="33">
        <v>0</v>
      </c>
      <c r="J196" s="33">
        <v>0</v>
      </c>
    </row>
    <row r="197" spans="1:12" ht="31.5">
      <c r="A197" s="45"/>
      <c r="B197" s="28" t="s">
        <v>653</v>
      </c>
      <c r="C197" s="29">
        <v>902</v>
      </c>
      <c r="D197" s="30">
        <v>3</v>
      </c>
      <c r="E197" s="30">
        <v>10</v>
      </c>
      <c r="F197" s="31" t="s">
        <v>654</v>
      </c>
      <c r="G197" s="32"/>
      <c r="H197" s="33">
        <f>H198</f>
        <v>8013.6</v>
      </c>
      <c r="I197" s="33">
        <f t="shared" ref="I197:J199" si="30">I198</f>
        <v>10043.299999999999</v>
      </c>
      <c r="J197" s="33">
        <f t="shared" si="30"/>
        <v>2149</v>
      </c>
    </row>
    <row r="198" spans="1:12" ht="47.25">
      <c r="A198" s="45"/>
      <c r="B198" s="28" t="s">
        <v>655</v>
      </c>
      <c r="C198" s="29">
        <v>902</v>
      </c>
      <c r="D198" s="30">
        <v>3</v>
      </c>
      <c r="E198" s="30">
        <v>10</v>
      </c>
      <c r="F198" s="31" t="s">
        <v>656</v>
      </c>
      <c r="G198" s="29"/>
      <c r="H198" s="33">
        <f>H199</f>
        <v>8013.6</v>
      </c>
      <c r="I198" s="33">
        <f>I199</f>
        <v>10043.299999999999</v>
      </c>
      <c r="J198" s="33">
        <f>J199</f>
        <v>2149</v>
      </c>
    </row>
    <row r="199" spans="1:12" ht="31.5">
      <c r="A199" s="45"/>
      <c r="B199" s="28" t="s">
        <v>657</v>
      </c>
      <c r="C199" s="29">
        <v>902</v>
      </c>
      <c r="D199" s="30">
        <v>3</v>
      </c>
      <c r="E199" s="30">
        <v>10</v>
      </c>
      <c r="F199" s="31" t="s">
        <v>658</v>
      </c>
      <c r="G199" s="29"/>
      <c r="H199" s="33">
        <f>H200</f>
        <v>8013.6</v>
      </c>
      <c r="I199" s="33">
        <f t="shared" si="30"/>
        <v>10043.299999999999</v>
      </c>
      <c r="J199" s="33">
        <f t="shared" si="30"/>
        <v>2149</v>
      </c>
    </row>
    <row r="200" spans="1:12" ht="31.5">
      <c r="A200" s="45"/>
      <c r="B200" s="28" t="s">
        <v>89</v>
      </c>
      <c r="C200" s="29">
        <v>902</v>
      </c>
      <c r="D200" s="30">
        <v>3</v>
      </c>
      <c r="E200" s="30">
        <v>10</v>
      </c>
      <c r="F200" s="31" t="s">
        <v>658</v>
      </c>
      <c r="G200" s="29">
        <v>600</v>
      </c>
      <c r="H200" s="33">
        <f>7761+252.6</f>
        <v>8013.6</v>
      </c>
      <c r="I200" s="33">
        <v>10043.299999999999</v>
      </c>
      <c r="J200" s="33">
        <v>2149</v>
      </c>
      <c r="K200" s="8">
        <v>252.6</v>
      </c>
    </row>
    <row r="201" spans="1:12" ht="31.5">
      <c r="A201" s="45"/>
      <c r="B201" s="28" t="s">
        <v>659</v>
      </c>
      <c r="C201" s="29">
        <v>902</v>
      </c>
      <c r="D201" s="30">
        <v>3</v>
      </c>
      <c r="E201" s="30">
        <v>10</v>
      </c>
      <c r="F201" s="31" t="s">
        <v>660</v>
      </c>
      <c r="G201" s="32"/>
      <c r="H201" s="33">
        <f t="shared" ref="H201:J202" si="31">H202</f>
        <v>2400.6</v>
      </c>
      <c r="I201" s="33">
        <f t="shared" si="31"/>
        <v>2400.6</v>
      </c>
      <c r="J201" s="33">
        <f t="shared" si="31"/>
        <v>2400.6</v>
      </c>
      <c r="L201" s="6"/>
    </row>
    <row r="202" spans="1:12" ht="47.25">
      <c r="A202" s="45"/>
      <c r="B202" s="28" t="s">
        <v>661</v>
      </c>
      <c r="C202" s="29">
        <v>902</v>
      </c>
      <c r="D202" s="30">
        <v>3</v>
      </c>
      <c r="E202" s="30">
        <v>10</v>
      </c>
      <c r="F202" s="31" t="s">
        <v>662</v>
      </c>
      <c r="G202" s="29"/>
      <c r="H202" s="33">
        <f t="shared" si="31"/>
        <v>2400.6</v>
      </c>
      <c r="I202" s="33">
        <f t="shared" si="31"/>
        <v>2400.6</v>
      </c>
      <c r="J202" s="33">
        <f t="shared" si="31"/>
        <v>2400.6</v>
      </c>
      <c r="L202" s="6"/>
    </row>
    <row r="203" spans="1:12" ht="31.5">
      <c r="A203" s="45"/>
      <c r="B203" s="28" t="s">
        <v>663</v>
      </c>
      <c r="C203" s="29">
        <v>902</v>
      </c>
      <c r="D203" s="30">
        <v>3</v>
      </c>
      <c r="E203" s="30">
        <v>10</v>
      </c>
      <c r="F203" s="31" t="s">
        <v>664</v>
      </c>
      <c r="G203" s="29"/>
      <c r="H203" s="33">
        <f>H205+H204</f>
        <v>2400.6</v>
      </c>
      <c r="I203" s="33">
        <f>I205+I204</f>
        <v>2400.6</v>
      </c>
      <c r="J203" s="33">
        <f>J205+J204</f>
        <v>2400.6</v>
      </c>
      <c r="L203" s="6"/>
    </row>
    <row r="204" spans="1:12" ht="31.5">
      <c r="A204" s="45"/>
      <c r="B204" s="28" t="s">
        <v>102</v>
      </c>
      <c r="C204" s="29">
        <v>902</v>
      </c>
      <c r="D204" s="30">
        <v>3</v>
      </c>
      <c r="E204" s="30">
        <v>10</v>
      </c>
      <c r="F204" s="31" t="s">
        <v>664</v>
      </c>
      <c r="G204" s="29">
        <v>200</v>
      </c>
      <c r="H204" s="33">
        <v>190</v>
      </c>
      <c r="I204" s="33">
        <v>190</v>
      </c>
      <c r="J204" s="33">
        <v>190</v>
      </c>
      <c r="L204" s="6"/>
    </row>
    <row r="205" spans="1:12" ht="31.5">
      <c r="A205" s="45"/>
      <c r="B205" s="28" t="s">
        <v>89</v>
      </c>
      <c r="C205" s="29">
        <v>902</v>
      </c>
      <c r="D205" s="30">
        <v>3</v>
      </c>
      <c r="E205" s="30">
        <v>10</v>
      </c>
      <c r="F205" s="31" t="s">
        <v>664</v>
      </c>
      <c r="G205" s="29">
        <v>600</v>
      </c>
      <c r="H205" s="33">
        <v>2210.6</v>
      </c>
      <c r="I205" s="33">
        <v>2210.6</v>
      </c>
      <c r="J205" s="33">
        <v>2210.6</v>
      </c>
      <c r="L205" s="6"/>
    </row>
    <row r="206" spans="1:12">
      <c r="A206" s="27"/>
      <c r="B206" s="28" t="s">
        <v>774</v>
      </c>
      <c r="C206" s="29">
        <v>902</v>
      </c>
      <c r="D206" s="30">
        <v>3</v>
      </c>
      <c r="E206" s="30">
        <v>10</v>
      </c>
      <c r="F206" s="31" t="s">
        <v>775</v>
      </c>
      <c r="G206" s="32"/>
      <c r="H206" s="33">
        <f>H207+H215</f>
        <v>252</v>
      </c>
      <c r="I206" s="33">
        <f>I207+I215+I208</f>
        <v>252</v>
      </c>
      <c r="J206" s="33">
        <f>J207+J215+J208</f>
        <v>252</v>
      </c>
      <c r="L206" s="6"/>
    </row>
    <row r="207" spans="1:12" ht="31.5" collapsed="1">
      <c r="A207" s="27"/>
      <c r="B207" s="28" t="s">
        <v>776</v>
      </c>
      <c r="C207" s="29">
        <v>902</v>
      </c>
      <c r="D207" s="30">
        <v>3</v>
      </c>
      <c r="E207" s="30">
        <v>10</v>
      </c>
      <c r="F207" s="31" t="s">
        <v>777</v>
      </c>
      <c r="G207" s="32"/>
      <c r="H207" s="33">
        <f>H211+H213+H208</f>
        <v>252</v>
      </c>
      <c r="I207" s="33">
        <f>I211+I213</f>
        <v>252</v>
      </c>
      <c r="J207" s="33">
        <f>J211+J213</f>
        <v>252</v>
      </c>
      <c r="K207" s="6"/>
      <c r="L207" s="6"/>
    </row>
    <row r="208" spans="1:12" hidden="1" outlineLevel="1">
      <c r="A208" s="27"/>
      <c r="B208" s="28" t="s">
        <v>94</v>
      </c>
      <c r="C208" s="29">
        <v>902</v>
      </c>
      <c r="D208" s="30">
        <v>3</v>
      </c>
      <c r="E208" s="30">
        <v>10</v>
      </c>
      <c r="F208" s="31" t="s">
        <v>778</v>
      </c>
      <c r="G208" s="32"/>
      <c r="H208" s="33">
        <f>H209+H210</f>
        <v>0</v>
      </c>
      <c r="I208" s="33">
        <f>I209+I210</f>
        <v>0</v>
      </c>
      <c r="J208" s="33">
        <f>J209+J210</f>
        <v>0</v>
      </c>
      <c r="K208" s="6"/>
      <c r="L208" s="6"/>
    </row>
    <row r="209" spans="1:12" hidden="1" outlineLevel="1">
      <c r="A209" s="27"/>
      <c r="B209" s="28" t="s">
        <v>514</v>
      </c>
      <c r="C209" s="29">
        <v>902</v>
      </c>
      <c r="D209" s="30">
        <v>3</v>
      </c>
      <c r="E209" s="30">
        <v>10</v>
      </c>
      <c r="F209" s="31" t="s">
        <v>778</v>
      </c>
      <c r="G209" s="32">
        <v>500</v>
      </c>
      <c r="H209" s="33">
        <v>0</v>
      </c>
      <c r="I209" s="33">
        <v>0</v>
      </c>
      <c r="J209" s="33">
        <v>0</v>
      </c>
      <c r="K209" s="6"/>
      <c r="L209" s="6"/>
    </row>
    <row r="210" spans="1:12" ht="31.5" hidden="1" outlineLevel="1">
      <c r="A210" s="27"/>
      <c r="B210" s="28" t="s">
        <v>102</v>
      </c>
      <c r="C210" s="29">
        <v>902</v>
      </c>
      <c r="D210" s="30">
        <v>3</v>
      </c>
      <c r="E210" s="30">
        <v>10</v>
      </c>
      <c r="F210" s="31" t="s">
        <v>778</v>
      </c>
      <c r="G210" s="32">
        <v>200</v>
      </c>
      <c r="H210" s="33">
        <v>0</v>
      </c>
      <c r="I210" s="33">
        <v>0</v>
      </c>
      <c r="J210" s="33">
        <v>0</v>
      </c>
      <c r="K210" s="6"/>
      <c r="L210" s="6"/>
    </row>
    <row r="211" spans="1:12" ht="110.25">
      <c r="A211" s="27"/>
      <c r="B211" s="28" t="s">
        <v>779</v>
      </c>
      <c r="C211" s="29">
        <v>902</v>
      </c>
      <c r="D211" s="30">
        <v>3</v>
      </c>
      <c r="E211" s="30">
        <v>10</v>
      </c>
      <c r="F211" s="31" t="s">
        <v>780</v>
      </c>
      <c r="G211" s="32"/>
      <c r="H211" s="33">
        <f>H212</f>
        <v>252</v>
      </c>
      <c r="I211" s="33">
        <f>I212</f>
        <v>252</v>
      </c>
      <c r="J211" s="33">
        <f>J212</f>
        <v>252</v>
      </c>
      <c r="K211" s="6"/>
      <c r="L211" s="6"/>
    </row>
    <row r="212" spans="1:12" ht="31.5" collapsed="1">
      <c r="A212" s="27"/>
      <c r="B212" s="28" t="s">
        <v>102</v>
      </c>
      <c r="C212" s="29">
        <v>902</v>
      </c>
      <c r="D212" s="30">
        <v>3</v>
      </c>
      <c r="E212" s="30">
        <v>10</v>
      </c>
      <c r="F212" s="31" t="s">
        <v>780</v>
      </c>
      <c r="G212" s="32">
        <v>200</v>
      </c>
      <c r="H212" s="33">
        <v>252</v>
      </c>
      <c r="I212" s="33">
        <v>252</v>
      </c>
      <c r="J212" s="33">
        <v>252</v>
      </c>
      <c r="K212" s="6"/>
      <c r="L212" s="6"/>
    </row>
    <row r="213" spans="1:12" ht="94.5" hidden="1" outlineLevel="1">
      <c r="A213" s="27"/>
      <c r="B213" s="28" t="s">
        <v>781</v>
      </c>
      <c r="C213" s="29">
        <v>902</v>
      </c>
      <c r="D213" s="30">
        <v>3</v>
      </c>
      <c r="E213" s="30">
        <v>10</v>
      </c>
      <c r="F213" s="31" t="s">
        <v>782</v>
      </c>
      <c r="G213" s="32"/>
      <c r="H213" s="33">
        <f>H214</f>
        <v>0</v>
      </c>
      <c r="I213" s="33">
        <f>I214</f>
        <v>0</v>
      </c>
      <c r="J213" s="33">
        <f>J214</f>
        <v>0</v>
      </c>
      <c r="K213" s="6"/>
      <c r="L213" s="6"/>
    </row>
    <row r="214" spans="1:12" ht="31.5" hidden="1" outlineLevel="1">
      <c r="A214" s="27"/>
      <c r="B214" s="28" t="s">
        <v>102</v>
      </c>
      <c r="C214" s="29">
        <v>902</v>
      </c>
      <c r="D214" s="30">
        <v>3</v>
      </c>
      <c r="E214" s="30">
        <v>10</v>
      </c>
      <c r="F214" s="31" t="s">
        <v>782</v>
      </c>
      <c r="G214" s="32">
        <v>200</v>
      </c>
      <c r="H214" s="33">
        <v>0</v>
      </c>
      <c r="I214" s="33">
        <v>0</v>
      </c>
      <c r="J214" s="33">
        <v>0</v>
      </c>
      <c r="K214" s="6"/>
      <c r="L214" s="6"/>
    </row>
    <row r="215" spans="1:12" hidden="1" outlineLevel="1">
      <c r="A215" s="27"/>
      <c r="B215" s="28" t="s">
        <v>783</v>
      </c>
      <c r="C215" s="29">
        <v>902</v>
      </c>
      <c r="D215" s="30">
        <v>3</v>
      </c>
      <c r="E215" s="30">
        <v>10</v>
      </c>
      <c r="F215" s="31" t="s">
        <v>784</v>
      </c>
      <c r="G215" s="32"/>
      <c r="H215" s="33">
        <f t="shared" ref="H215:J216" si="32">H216</f>
        <v>0</v>
      </c>
      <c r="I215" s="33">
        <f t="shared" si="32"/>
        <v>0</v>
      </c>
      <c r="J215" s="33">
        <f t="shared" si="32"/>
        <v>0</v>
      </c>
      <c r="K215" s="6"/>
      <c r="L215" s="6"/>
    </row>
    <row r="216" spans="1:12" hidden="1" outlineLevel="1">
      <c r="A216" s="27"/>
      <c r="B216" s="28" t="s">
        <v>94</v>
      </c>
      <c r="C216" s="29">
        <v>902</v>
      </c>
      <c r="D216" s="30">
        <v>3</v>
      </c>
      <c r="E216" s="30">
        <v>10</v>
      </c>
      <c r="F216" s="31" t="s">
        <v>785</v>
      </c>
      <c r="G216" s="32"/>
      <c r="H216" s="33">
        <f t="shared" si="32"/>
        <v>0</v>
      </c>
      <c r="I216" s="33">
        <f t="shared" si="32"/>
        <v>0</v>
      </c>
      <c r="J216" s="33">
        <f t="shared" si="32"/>
        <v>0</v>
      </c>
      <c r="K216" s="6"/>
      <c r="L216" s="6"/>
    </row>
    <row r="217" spans="1:12" hidden="1" outlineLevel="1">
      <c r="A217" s="27"/>
      <c r="B217" s="28" t="s">
        <v>514</v>
      </c>
      <c r="C217" s="29">
        <v>902</v>
      </c>
      <c r="D217" s="30">
        <v>3</v>
      </c>
      <c r="E217" s="30">
        <v>10</v>
      </c>
      <c r="F217" s="31" t="s">
        <v>785</v>
      </c>
      <c r="G217" s="32">
        <v>500</v>
      </c>
      <c r="H217" s="33">
        <v>0</v>
      </c>
      <c r="I217" s="33">
        <v>0</v>
      </c>
      <c r="J217" s="33">
        <v>0</v>
      </c>
      <c r="K217" s="6"/>
      <c r="L217" s="6"/>
    </row>
    <row r="218" spans="1:12">
      <c r="A218" s="27"/>
      <c r="B218" s="28" t="s">
        <v>826</v>
      </c>
      <c r="C218" s="29">
        <v>902</v>
      </c>
      <c r="D218" s="30">
        <v>3</v>
      </c>
      <c r="E218" s="30">
        <v>10</v>
      </c>
      <c r="F218" s="31" t="s">
        <v>827</v>
      </c>
      <c r="G218" s="32"/>
      <c r="H218" s="33">
        <f>H219</f>
        <v>312</v>
      </c>
      <c r="I218" s="33">
        <f t="shared" ref="I218:J218" si="33">I219</f>
        <v>0</v>
      </c>
      <c r="J218" s="33">
        <f t="shared" si="33"/>
        <v>0</v>
      </c>
      <c r="K218" s="6"/>
      <c r="L218" s="6"/>
    </row>
    <row r="219" spans="1:12">
      <c r="A219" s="27"/>
      <c r="B219" s="28" t="s">
        <v>828</v>
      </c>
      <c r="C219" s="29">
        <v>902</v>
      </c>
      <c r="D219" s="30">
        <v>3</v>
      </c>
      <c r="E219" s="30">
        <v>10</v>
      </c>
      <c r="F219" s="31" t="s">
        <v>829</v>
      </c>
      <c r="G219" s="32"/>
      <c r="H219" s="33">
        <f>H220</f>
        <v>312</v>
      </c>
      <c r="I219" s="33">
        <f t="shared" ref="I219:J219" si="34">I220</f>
        <v>0</v>
      </c>
      <c r="J219" s="33">
        <f t="shared" si="34"/>
        <v>0</v>
      </c>
      <c r="K219" s="6"/>
      <c r="L219" s="6"/>
    </row>
    <row r="220" spans="1:12">
      <c r="A220" s="27"/>
      <c r="B220" s="28" t="s">
        <v>94</v>
      </c>
      <c r="C220" s="29">
        <v>902</v>
      </c>
      <c r="D220" s="30">
        <v>3</v>
      </c>
      <c r="E220" s="30">
        <v>10</v>
      </c>
      <c r="F220" s="31" t="s">
        <v>834</v>
      </c>
      <c r="G220" s="32"/>
      <c r="H220" s="33">
        <f>H221</f>
        <v>312</v>
      </c>
      <c r="I220" s="33">
        <f t="shared" ref="I220:J220" si="35">I221</f>
        <v>0</v>
      </c>
      <c r="J220" s="33">
        <f t="shared" si="35"/>
        <v>0</v>
      </c>
      <c r="K220" s="6"/>
      <c r="L220" s="6"/>
    </row>
    <row r="221" spans="1:12">
      <c r="A221" s="27"/>
      <c r="B221" s="28" t="s">
        <v>514</v>
      </c>
      <c r="C221" s="29">
        <v>902</v>
      </c>
      <c r="D221" s="30">
        <v>3</v>
      </c>
      <c r="E221" s="30">
        <v>10</v>
      </c>
      <c r="F221" s="31" t="s">
        <v>834</v>
      </c>
      <c r="G221" s="32">
        <v>500</v>
      </c>
      <c r="H221" s="33">
        <v>312</v>
      </c>
      <c r="I221" s="33">
        <v>0</v>
      </c>
      <c r="J221" s="33">
        <v>0</v>
      </c>
      <c r="K221" s="6">
        <v>312</v>
      </c>
      <c r="L221" s="6"/>
    </row>
    <row r="222" spans="1:12" ht="31.5">
      <c r="A222" s="45"/>
      <c r="B222" s="28" t="s">
        <v>28</v>
      </c>
      <c r="C222" s="29">
        <v>902</v>
      </c>
      <c r="D222" s="30">
        <v>3</v>
      </c>
      <c r="E222" s="30">
        <v>14</v>
      </c>
      <c r="F222" s="31"/>
      <c r="G222" s="32"/>
      <c r="H222" s="33">
        <f>H223</f>
        <v>170</v>
      </c>
      <c r="I222" s="33">
        <f t="shared" ref="I222:J222" si="36">I223</f>
        <v>170</v>
      </c>
      <c r="J222" s="33">
        <f t="shared" si="36"/>
        <v>170</v>
      </c>
      <c r="K222" s="6"/>
      <c r="L222" s="6"/>
    </row>
    <row r="223" spans="1:12" ht="47.25">
      <c r="A223" s="45"/>
      <c r="B223" s="28" t="s">
        <v>936</v>
      </c>
      <c r="C223" s="29">
        <v>902</v>
      </c>
      <c r="D223" s="30">
        <v>3</v>
      </c>
      <c r="E223" s="30">
        <v>14</v>
      </c>
      <c r="F223" s="31" t="s">
        <v>306</v>
      </c>
      <c r="G223" s="32"/>
      <c r="H223" s="33">
        <f t="shared" ref="H223:J223" si="37">H224</f>
        <v>170</v>
      </c>
      <c r="I223" s="33">
        <f t="shared" si="37"/>
        <v>170</v>
      </c>
      <c r="J223" s="33">
        <f t="shared" si="37"/>
        <v>170</v>
      </c>
      <c r="K223" s="6"/>
      <c r="L223" s="6"/>
    </row>
    <row r="224" spans="1:12" ht="47.25">
      <c r="A224" s="45"/>
      <c r="B224" s="28" t="s">
        <v>937</v>
      </c>
      <c r="C224" s="29">
        <v>902</v>
      </c>
      <c r="D224" s="30">
        <v>3</v>
      </c>
      <c r="E224" s="30">
        <v>14</v>
      </c>
      <c r="F224" s="31" t="s">
        <v>307</v>
      </c>
      <c r="G224" s="32"/>
      <c r="H224" s="33">
        <f>H225+H228</f>
        <v>170</v>
      </c>
      <c r="I224" s="33">
        <f>I225+I228</f>
        <v>170</v>
      </c>
      <c r="J224" s="33">
        <f>J225+J228</f>
        <v>170</v>
      </c>
      <c r="K224" s="6"/>
      <c r="L224" s="6"/>
    </row>
    <row r="225" spans="1:12" ht="63">
      <c r="A225" s="45"/>
      <c r="B225" s="28" t="s">
        <v>308</v>
      </c>
      <c r="C225" s="29">
        <v>902</v>
      </c>
      <c r="D225" s="30">
        <v>3</v>
      </c>
      <c r="E225" s="30">
        <v>14</v>
      </c>
      <c r="F225" s="31" t="s">
        <v>309</v>
      </c>
      <c r="G225" s="32"/>
      <c r="H225" s="33">
        <f>H226</f>
        <v>120</v>
      </c>
      <c r="I225" s="33">
        <f t="shared" ref="I225:J226" si="38">I226</f>
        <v>120</v>
      </c>
      <c r="J225" s="33">
        <f t="shared" si="38"/>
        <v>120</v>
      </c>
      <c r="K225" s="6"/>
      <c r="L225" s="6"/>
    </row>
    <row r="226" spans="1:12">
      <c r="A226" s="45"/>
      <c r="B226" s="28" t="s">
        <v>310</v>
      </c>
      <c r="C226" s="29">
        <v>902</v>
      </c>
      <c r="D226" s="30">
        <v>3</v>
      </c>
      <c r="E226" s="30">
        <v>14</v>
      </c>
      <c r="F226" s="31" t="s">
        <v>311</v>
      </c>
      <c r="G226" s="32"/>
      <c r="H226" s="33">
        <f>H227</f>
        <v>120</v>
      </c>
      <c r="I226" s="33">
        <f t="shared" si="38"/>
        <v>120</v>
      </c>
      <c r="J226" s="33">
        <f t="shared" si="38"/>
        <v>120</v>
      </c>
      <c r="K226" s="6"/>
      <c r="L226" s="6"/>
    </row>
    <row r="227" spans="1:12" ht="31.5">
      <c r="A227" s="45"/>
      <c r="B227" s="28" t="s">
        <v>102</v>
      </c>
      <c r="C227" s="29">
        <v>902</v>
      </c>
      <c r="D227" s="30">
        <v>3</v>
      </c>
      <c r="E227" s="30">
        <v>14</v>
      </c>
      <c r="F227" s="31" t="s">
        <v>311</v>
      </c>
      <c r="G227" s="32">
        <v>200</v>
      </c>
      <c r="H227" s="33">
        <v>120</v>
      </c>
      <c r="I227" s="33">
        <v>120</v>
      </c>
      <c r="J227" s="33">
        <v>120</v>
      </c>
    </row>
    <row r="228" spans="1:12" ht="31.5">
      <c r="A228" s="45"/>
      <c r="B228" s="28" t="s">
        <v>314</v>
      </c>
      <c r="C228" s="29">
        <v>902</v>
      </c>
      <c r="D228" s="30">
        <v>3</v>
      </c>
      <c r="E228" s="30">
        <v>14</v>
      </c>
      <c r="F228" s="31" t="s">
        <v>315</v>
      </c>
      <c r="G228" s="32"/>
      <c r="H228" s="33">
        <f>H229</f>
        <v>50</v>
      </c>
      <c r="I228" s="33">
        <f>I229</f>
        <v>50</v>
      </c>
      <c r="J228" s="33">
        <f>J229</f>
        <v>50</v>
      </c>
    </row>
    <row r="229" spans="1:12" ht="31.5">
      <c r="A229" s="45"/>
      <c r="B229" s="28" t="s">
        <v>316</v>
      </c>
      <c r="C229" s="29">
        <v>902</v>
      </c>
      <c r="D229" s="30">
        <v>3</v>
      </c>
      <c r="E229" s="30">
        <v>14</v>
      </c>
      <c r="F229" s="31" t="s">
        <v>317</v>
      </c>
      <c r="G229" s="32"/>
      <c r="H229" s="33">
        <f>H230</f>
        <v>50</v>
      </c>
      <c r="I229" s="33">
        <f t="shared" ref="I229:J229" si="39">I230</f>
        <v>50</v>
      </c>
      <c r="J229" s="33">
        <f t="shared" si="39"/>
        <v>50</v>
      </c>
    </row>
    <row r="230" spans="1:12" ht="31.5">
      <c r="A230" s="45"/>
      <c r="B230" s="28" t="s">
        <v>102</v>
      </c>
      <c r="C230" s="29">
        <v>902</v>
      </c>
      <c r="D230" s="30">
        <v>3</v>
      </c>
      <c r="E230" s="30">
        <v>14</v>
      </c>
      <c r="F230" s="31" t="s">
        <v>317</v>
      </c>
      <c r="G230" s="32">
        <v>200</v>
      </c>
      <c r="H230" s="33">
        <v>50</v>
      </c>
      <c r="I230" s="33">
        <v>50</v>
      </c>
      <c r="J230" s="33">
        <v>50</v>
      </c>
    </row>
    <row r="231" spans="1:12">
      <c r="A231" s="45"/>
      <c r="B231" s="28" t="s">
        <v>30</v>
      </c>
      <c r="C231" s="29">
        <v>902</v>
      </c>
      <c r="D231" s="30">
        <v>4</v>
      </c>
      <c r="E231" s="30"/>
      <c r="F231" s="31"/>
      <c r="G231" s="32"/>
      <c r="H231" s="33">
        <f>H232+H244+H260</f>
        <v>48019.7</v>
      </c>
      <c r="I231" s="33">
        <f>I232+I244+I260</f>
        <v>47042.2</v>
      </c>
      <c r="J231" s="33">
        <f>J232+J244+J260</f>
        <v>49980.7</v>
      </c>
    </row>
    <row r="232" spans="1:12">
      <c r="A232" s="45"/>
      <c r="B232" s="28" t="s">
        <v>31</v>
      </c>
      <c r="C232" s="29">
        <v>902</v>
      </c>
      <c r="D232" s="30">
        <v>4</v>
      </c>
      <c r="E232" s="30">
        <v>5</v>
      </c>
      <c r="F232" s="31"/>
      <c r="G232" s="32"/>
      <c r="H232" s="33">
        <f>H233</f>
        <v>14219.4</v>
      </c>
      <c r="I232" s="33">
        <f>I233</f>
        <v>14219.4</v>
      </c>
      <c r="J232" s="33">
        <f>J233</f>
        <v>14219.4</v>
      </c>
    </row>
    <row r="233" spans="1:12">
      <c r="A233" s="45"/>
      <c r="B233" s="28" t="s">
        <v>583</v>
      </c>
      <c r="C233" s="29">
        <v>902</v>
      </c>
      <c r="D233" s="30">
        <v>4</v>
      </c>
      <c r="E233" s="30">
        <v>5</v>
      </c>
      <c r="F233" s="31" t="s">
        <v>584</v>
      </c>
      <c r="G233" s="32"/>
      <c r="H233" s="33">
        <f>H234+H238</f>
        <v>14219.4</v>
      </c>
      <c r="I233" s="33">
        <f>I234+I238</f>
        <v>14219.4</v>
      </c>
      <c r="J233" s="33">
        <f>J234+J238</f>
        <v>14219.4</v>
      </c>
    </row>
    <row r="234" spans="1:12" ht="31.5">
      <c r="A234" s="27"/>
      <c r="B234" s="28" t="s">
        <v>585</v>
      </c>
      <c r="C234" s="29">
        <v>902</v>
      </c>
      <c r="D234" s="30">
        <v>4</v>
      </c>
      <c r="E234" s="30">
        <v>5</v>
      </c>
      <c r="F234" s="31" t="s">
        <v>586</v>
      </c>
      <c r="G234" s="32"/>
      <c r="H234" s="33">
        <f>H235</f>
        <v>13670.5</v>
      </c>
      <c r="I234" s="33">
        <f t="shared" ref="I234:J234" si="40">I235</f>
        <v>13670.5</v>
      </c>
      <c r="J234" s="33">
        <f t="shared" si="40"/>
        <v>13670.5</v>
      </c>
    </row>
    <row r="235" spans="1:12" ht="31.5">
      <c r="A235" s="27"/>
      <c r="B235" s="28" t="s">
        <v>587</v>
      </c>
      <c r="C235" s="29">
        <v>902</v>
      </c>
      <c r="D235" s="30">
        <v>4</v>
      </c>
      <c r="E235" s="30">
        <v>5</v>
      </c>
      <c r="F235" s="31" t="s">
        <v>588</v>
      </c>
      <c r="G235" s="32"/>
      <c r="H235" s="33">
        <f t="shared" ref="H235:J236" si="41">H236</f>
        <v>13670.5</v>
      </c>
      <c r="I235" s="33">
        <f t="shared" si="41"/>
        <v>13670.5</v>
      </c>
      <c r="J235" s="33">
        <f t="shared" si="41"/>
        <v>13670.5</v>
      </c>
    </row>
    <row r="236" spans="1:12" ht="31.5">
      <c r="A236" s="27"/>
      <c r="B236" s="28" t="s">
        <v>589</v>
      </c>
      <c r="C236" s="29">
        <v>902</v>
      </c>
      <c r="D236" s="30">
        <v>4</v>
      </c>
      <c r="E236" s="30">
        <v>5</v>
      </c>
      <c r="F236" s="31" t="s">
        <v>590</v>
      </c>
      <c r="G236" s="32"/>
      <c r="H236" s="33">
        <f t="shared" si="41"/>
        <v>13670.5</v>
      </c>
      <c r="I236" s="33">
        <f t="shared" si="41"/>
        <v>13670.5</v>
      </c>
      <c r="J236" s="33">
        <f t="shared" si="41"/>
        <v>13670.5</v>
      </c>
    </row>
    <row r="237" spans="1:12">
      <c r="A237" s="27"/>
      <c r="B237" s="28" t="s">
        <v>192</v>
      </c>
      <c r="C237" s="29">
        <v>902</v>
      </c>
      <c r="D237" s="30">
        <v>4</v>
      </c>
      <c r="E237" s="30">
        <v>5</v>
      </c>
      <c r="F237" s="31" t="s">
        <v>590</v>
      </c>
      <c r="G237" s="32">
        <v>800</v>
      </c>
      <c r="H237" s="33">
        <v>13670.5</v>
      </c>
      <c r="I237" s="33">
        <v>13670.5</v>
      </c>
      <c r="J237" s="33">
        <v>13670.5</v>
      </c>
    </row>
    <row r="238" spans="1:12" ht="31.5">
      <c r="A238" s="27"/>
      <c r="B238" s="28" t="s">
        <v>591</v>
      </c>
      <c r="C238" s="29">
        <v>902</v>
      </c>
      <c r="D238" s="30">
        <v>4</v>
      </c>
      <c r="E238" s="30">
        <v>5</v>
      </c>
      <c r="F238" s="31" t="s">
        <v>592</v>
      </c>
      <c r="G238" s="32"/>
      <c r="H238" s="33">
        <f>H239</f>
        <v>548.9</v>
      </c>
      <c r="I238" s="33">
        <f>I239</f>
        <v>548.9</v>
      </c>
      <c r="J238" s="33">
        <f>J239</f>
        <v>548.9</v>
      </c>
      <c r="K238" s="6"/>
      <c r="L238" s="6"/>
    </row>
    <row r="239" spans="1:12" ht="31.5">
      <c r="A239" s="27"/>
      <c r="B239" s="28" t="s">
        <v>593</v>
      </c>
      <c r="C239" s="29">
        <v>902</v>
      </c>
      <c r="D239" s="30">
        <v>4</v>
      </c>
      <c r="E239" s="30">
        <v>5</v>
      </c>
      <c r="F239" s="31" t="s">
        <v>594</v>
      </c>
      <c r="G239" s="32"/>
      <c r="H239" s="33">
        <f>H240+H242</f>
        <v>548.9</v>
      </c>
      <c r="I239" s="33">
        <f>I240+I242</f>
        <v>548.9</v>
      </c>
      <c r="J239" s="33">
        <f>J240+J242</f>
        <v>548.9</v>
      </c>
      <c r="K239" s="6"/>
      <c r="L239" s="6"/>
    </row>
    <row r="240" spans="1:12" ht="94.5">
      <c r="A240" s="27"/>
      <c r="B240" s="28" t="s">
        <v>595</v>
      </c>
      <c r="C240" s="29">
        <v>902</v>
      </c>
      <c r="D240" s="30">
        <v>4</v>
      </c>
      <c r="E240" s="30">
        <v>5</v>
      </c>
      <c r="F240" s="31" t="s">
        <v>596</v>
      </c>
      <c r="G240" s="32"/>
      <c r="H240" s="33">
        <f>H241</f>
        <v>548.9</v>
      </c>
      <c r="I240" s="33">
        <f>I241</f>
        <v>548.9</v>
      </c>
      <c r="J240" s="33">
        <f>J241</f>
        <v>548.9</v>
      </c>
      <c r="K240" s="6"/>
      <c r="L240" s="6"/>
    </row>
    <row r="241" spans="1:12" ht="31.5" collapsed="1">
      <c r="A241" s="27"/>
      <c r="B241" s="28" t="s">
        <v>102</v>
      </c>
      <c r="C241" s="29">
        <v>902</v>
      </c>
      <c r="D241" s="30">
        <v>4</v>
      </c>
      <c r="E241" s="30">
        <v>5</v>
      </c>
      <c r="F241" s="31" t="s">
        <v>596</v>
      </c>
      <c r="G241" s="32">
        <v>200</v>
      </c>
      <c r="H241" s="33">
        <v>548.9</v>
      </c>
      <c r="I241" s="33">
        <v>548.9</v>
      </c>
      <c r="J241" s="33">
        <v>548.9</v>
      </c>
      <c r="K241" s="6"/>
      <c r="L241" s="6"/>
    </row>
    <row r="242" spans="1:12" ht="78.75" hidden="1" outlineLevel="1">
      <c r="A242" s="27"/>
      <c r="B242" s="28" t="s">
        <v>863</v>
      </c>
      <c r="C242" s="29">
        <v>902</v>
      </c>
      <c r="D242" s="30">
        <v>4</v>
      </c>
      <c r="E242" s="30">
        <v>5</v>
      </c>
      <c r="F242" s="31" t="s">
        <v>864</v>
      </c>
      <c r="G242" s="32"/>
      <c r="H242" s="33">
        <f>H243</f>
        <v>0</v>
      </c>
      <c r="I242" s="33">
        <f>I243</f>
        <v>0</v>
      </c>
      <c r="J242" s="33">
        <f>J243</f>
        <v>0</v>
      </c>
      <c r="K242" s="6"/>
      <c r="L242" s="6"/>
    </row>
    <row r="243" spans="1:12" ht="31.5" hidden="1" outlineLevel="1">
      <c r="A243" s="27"/>
      <c r="B243" s="28" t="s">
        <v>102</v>
      </c>
      <c r="C243" s="29">
        <v>902</v>
      </c>
      <c r="D243" s="30">
        <v>4</v>
      </c>
      <c r="E243" s="30">
        <v>5</v>
      </c>
      <c r="F243" s="31" t="s">
        <v>864</v>
      </c>
      <c r="G243" s="32">
        <v>200</v>
      </c>
      <c r="H243" s="33"/>
      <c r="I243" s="33"/>
      <c r="J243" s="33"/>
      <c r="K243" s="6"/>
      <c r="L243" s="6"/>
    </row>
    <row r="244" spans="1:12">
      <c r="A244" s="27"/>
      <c r="B244" s="28" t="s">
        <v>32</v>
      </c>
      <c r="C244" s="29">
        <v>902</v>
      </c>
      <c r="D244" s="30">
        <v>4</v>
      </c>
      <c r="E244" s="30">
        <v>9</v>
      </c>
      <c r="F244" s="31"/>
      <c r="G244" s="32"/>
      <c r="H244" s="33">
        <f>H245+H256</f>
        <v>5983.2</v>
      </c>
      <c r="I244" s="33">
        <f>I245+I256</f>
        <v>6258.8</v>
      </c>
      <c r="J244" s="33">
        <f>J245+J256</f>
        <v>8303.2999999999993</v>
      </c>
      <c r="K244" s="6"/>
      <c r="L244" s="6"/>
    </row>
    <row r="245" spans="1:12" ht="31.5" collapsed="1">
      <c r="A245" s="27"/>
      <c r="B245" s="28" t="s">
        <v>554</v>
      </c>
      <c r="C245" s="29">
        <v>902</v>
      </c>
      <c r="D245" s="30">
        <v>4</v>
      </c>
      <c r="E245" s="30">
        <v>9</v>
      </c>
      <c r="F245" s="31" t="s">
        <v>555</v>
      </c>
      <c r="G245" s="32"/>
      <c r="H245" s="33">
        <f>H246+H252</f>
        <v>5983.2</v>
      </c>
      <c r="I245" s="33">
        <f>I246+I252</f>
        <v>6258.8</v>
      </c>
      <c r="J245" s="33">
        <f>J246+J252</f>
        <v>8303.2999999999993</v>
      </c>
      <c r="K245" s="6"/>
      <c r="L245" s="6"/>
    </row>
    <row r="246" spans="1:12" ht="31.5" hidden="1" outlineLevel="1">
      <c r="A246" s="27"/>
      <c r="B246" s="28" t="s">
        <v>556</v>
      </c>
      <c r="C246" s="29">
        <v>902</v>
      </c>
      <c r="D246" s="30">
        <v>4</v>
      </c>
      <c r="E246" s="30">
        <v>9</v>
      </c>
      <c r="F246" s="31" t="s">
        <v>557</v>
      </c>
      <c r="G246" s="32"/>
      <c r="H246" s="33">
        <f t="shared" ref="H246:J246" si="42">H247</f>
        <v>0</v>
      </c>
      <c r="I246" s="33">
        <f t="shared" si="42"/>
        <v>0</v>
      </c>
      <c r="J246" s="33">
        <f t="shared" si="42"/>
        <v>0</v>
      </c>
      <c r="K246" s="6"/>
      <c r="L246" s="6"/>
    </row>
    <row r="247" spans="1:12" ht="47.25" hidden="1" outlineLevel="1">
      <c r="A247" s="27"/>
      <c r="B247" s="28" t="s">
        <v>558</v>
      </c>
      <c r="C247" s="29">
        <v>902</v>
      </c>
      <c r="D247" s="30">
        <v>4</v>
      </c>
      <c r="E247" s="30">
        <v>9</v>
      </c>
      <c r="F247" s="31" t="s">
        <v>559</v>
      </c>
      <c r="G247" s="32"/>
      <c r="H247" s="33">
        <f>H248+H250</f>
        <v>0</v>
      </c>
      <c r="I247" s="33">
        <f>I248+I250</f>
        <v>0</v>
      </c>
      <c r="J247" s="33">
        <f>J248+J250</f>
        <v>0</v>
      </c>
      <c r="K247" s="6"/>
      <c r="L247" s="6"/>
    </row>
    <row r="248" spans="1:12" hidden="1" outlineLevel="1">
      <c r="A248" s="27"/>
      <c r="B248" s="28" t="s">
        <v>568</v>
      </c>
      <c r="C248" s="29">
        <v>902</v>
      </c>
      <c r="D248" s="30">
        <v>4</v>
      </c>
      <c r="E248" s="30">
        <v>9</v>
      </c>
      <c r="F248" s="31" t="s">
        <v>561</v>
      </c>
      <c r="G248" s="32"/>
      <c r="H248" s="33">
        <f>H249</f>
        <v>0</v>
      </c>
      <c r="I248" s="33">
        <f>I249</f>
        <v>0</v>
      </c>
      <c r="J248" s="33">
        <f>J249</f>
        <v>0</v>
      </c>
      <c r="K248" s="6"/>
      <c r="L248" s="6"/>
    </row>
    <row r="249" spans="1:12" ht="31.5" hidden="1" outlineLevel="1">
      <c r="A249" s="27"/>
      <c r="B249" s="28" t="s">
        <v>102</v>
      </c>
      <c r="C249" s="29">
        <v>902</v>
      </c>
      <c r="D249" s="30">
        <v>4</v>
      </c>
      <c r="E249" s="30">
        <v>9</v>
      </c>
      <c r="F249" s="31" t="s">
        <v>561</v>
      </c>
      <c r="G249" s="32">
        <v>200</v>
      </c>
      <c r="H249" s="33">
        <v>0</v>
      </c>
      <c r="I249" s="33">
        <v>0</v>
      </c>
      <c r="J249" s="33">
        <v>0</v>
      </c>
      <c r="K249" s="6"/>
      <c r="L249" s="6"/>
    </row>
    <row r="250" spans="1:12" ht="31.5" hidden="1" outlineLevel="1">
      <c r="A250" s="27"/>
      <c r="B250" s="28" t="s">
        <v>562</v>
      </c>
      <c r="C250" s="29">
        <v>902</v>
      </c>
      <c r="D250" s="30">
        <v>4</v>
      </c>
      <c r="E250" s="30">
        <v>9</v>
      </c>
      <c r="F250" s="31" t="s">
        <v>563</v>
      </c>
      <c r="G250" s="32"/>
      <c r="H250" s="33">
        <f>H251</f>
        <v>0</v>
      </c>
      <c r="I250" s="33">
        <f>I251</f>
        <v>0</v>
      </c>
      <c r="J250" s="33">
        <f>J251</f>
        <v>0</v>
      </c>
      <c r="K250" s="6"/>
      <c r="L250" s="6"/>
    </row>
    <row r="251" spans="1:12" ht="31.5" hidden="1" outlineLevel="1">
      <c r="A251" s="27"/>
      <c r="B251" s="28" t="s">
        <v>102</v>
      </c>
      <c r="C251" s="29">
        <v>902</v>
      </c>
      <c r="D251" s="30">
        <v>4</v>
      </c>
      <c r="E251" s="30">
        <v>9</v>
      </c>
      <c r="F251" s="31" t="s">
        <v>563</v>
      </c>
      <c r="G251" s="32">
        <v>200</v>
      </c>
      <c r="H251" s="33">
        <v>0</v>
      </c>
      <c r="I251" s="33">
        <v>0</v>
      </c>
      <c r="J251" s="33">
        <v>0</v>
      </c>
      <c r="K251" s="6"/>
      <c r="L251" s="6"/>
    </row>
    <row r="252" spans="1:12" ht="31.5">
      <c r="A252" s="27"/>
      <c r="B252" s="28" t="s">
        <v>564</v>
      </c>
      <c r="C252" s="29">
        <v>902</v>
      </c>
      <c r="D252" s="30">
        <v>4</v>
      </c>
      <c r="E252" s="30">
        <v>9</v>
      </c>
      <c r="F252" s="31" t="s">
        <v>565</v>
      </c>
      <c r="G252" s="32"/>
      <c r="H252" s="33">
        <f>H253</f>
        <v>5983.2</v>
      </c>
      <c r="I252" s="33">
        <f t="shared" ref="I252:J254" si="43">I253</f>
        <v>6258.8</v>
      </c>
      <c r="J252" s="33">
        <f t="shared" si="43"/>
        <v>8303.2999999999993</v>
      </c>
      <c r="K252" s="6"/>
      <c r="L252" s="6"/>
    </row>
    <row r="253" spans="1:12">
      <c r="A253" s="27"/>
      <c r="B253" s="28" t="s">
        <v>566</v>
      </c>
      <c r="C253" s="29">
        <v>902</v>
      </c>
      <c r="D253" s="30">
        <v>4</v>
      </c>
      <c r="E253" s="30">
        <v>9</v>
      </c>
      <c r="F253" s="31" t="s">
        <v>567</v>
      </c>
      <c r="G253" s="32"/>
      <c r="H253" s="33">
        <f>H254</f>
        <v>5983.2</v>
      </c>
      <c r="I253" s="33">
        <f t="shared" si="43"/>
        <v>6258.8</v>
      </c>
      <c r="J253" s="33">
        <f t="shared" si="43"/>
        <v>8303.2999999999993</v>
      </c>
      <c r="K253" s="6"/>
      <c r="L253" s="6"/>
    </row>
    <row r="254" spans="1:12">
      <c r="A254" s="27"/>
      <c r="B254" s="28" t="s">
        <v>568</v>
      </c>
      <c r="C254" s="29">
        <v>902</v>
      </c>
      <c r="D254" s="30">
        <v>4</v>
      </c>
      <c r="E254" s="30">
        <v>9</v>
      </c>
      <c r="F254" s="31" t="s">
        <v>939</v>
      </c>
      <c r="G254" s="32"/>
      <c r="H254" s="33">
        <f>H255</f>
        <v>5983.2</v>
      </c>
      <c r="I254" s="33">
        <f t="shared" si="43"/>
        <v>6258.8</v>
      </c>
      <c r="J254" s="33">
        <f t="shared" si="43"/>
        <v>8303.2999999999993</v>
      </c>
      <c r="K254" s="6"/>
      <c r="L254" s="6"/>
    </row>
    <row r="255" spans="1:12" ht="31.5" collapsed="1">
      <c r="A255" s="27"/>
      <c r="B255" s="28" t="s">
        <v>102</v>
      </c>
      <c r="C255" s="29">
        <v>902</v>
      </c>
      <c r="D255" s="30">
        <v>4</v>
      </c>
      <c r="E255" s="30">
        <v>9</v>
      </c>
      <c r="F255" s="31" t="s">
        <v>939</v>
      </c>
      <c r="G255" s="32">
        <v>200</v>
      </c>
      <c r="H255" s="33">
        <v>5983.2</v>
      </c>
      <c r="I255" s="33">
        <v>6258.8</v>
      </c>
      <c r="J255" s="33">
        <v>8303.2999999999993</v>
      </c>
      <c r="K255" s="6"/>
      <c r="L255" s="6"/>
    </row>
    <row r="256" spans="1:12" hidden="1" outlineLevel="1">
      <c r="A256" s="27"/>
      <c r="B256" s="28" t="s">
        <v>786</v>
      </c>
      <c r="C256" s="29">
        <v>902</v>
      </c>
      <c r="D256" s="30">
        <v>4</v>
      </c>
      <c r="E256" s="30">
        <v>9</v>
      </c>
      <c r="F256" s="31" t="s">
        <v>787</v>
      </c>
      <c r="G256" s="32"/>
      <c r="H256" s="33">
        <f>H257</f>
        <v>0</v>
      </c>
      <c r="I256" s="33">
        <f t="shared" ref="I256:J258" si="44">I257</f>
        <v>0</v>
      </c>
      <c r="J256" s="33">
        <f t="shared" si="44"/>
        <v>0</v>
      </c>
      <c r="K256" s="6"/>
      <c r="L256" s="6"/>
    </row>
    <row r="257" spans="1:12" hidden="1" outlineLevel="1">
      <c r="A257" s="27"/>
      <c r="B257" s="28" t="s">
        <v>788</v>
      </c>
      <c r="C257" s="29">
        <v>902</v>
      </c>
      <c r="D257" s="30">
        <v>4</v>
      </c>
      <c r="E257" s="30">
        <v>9</v>
      </c>
      <c r="F257" s="31" t="s">
        <v>789</v>
      </c>
      <c r="G257" s="32"/>
      <c r="H257" s="33">
        <f>H258</f>
        <v>0</v>
      </c>
      <c r="I257" s="33">
        <f t="shared" si="44"/>
        <v>0</v>
      </c>
      <c r="J257" s="33">
        <f t="shared" si="44"/>
        <v>0</v>
      </c>
      <c r="K257" s="6"/>
      <c r="L257" s="6"/>
    </row>
    <row r="258" spans="1:12" hidden="1" outlineLevel="1">
      <c r="A258" s="27"/>
      <c r="B258" s="28" t="s">
        <v>94</v>
      </c>
      <c r="C258" s="29">
        <v>902</v>
      </c>
      <c r="D258" s="30">
        <v>4</v>
      </c>
      <c r="E258" s="30">
        <v>9</v>
      </c>
      <c r="F258" s="31" t="s">
        <v>790</v>
      </c>
      <c r="G258" s="32"/>
      <c r="H258" s="33">
        <f>H259</f>
        <v>0</v>
      </c>
      <c r="I258" s="33">
        <f t="shared" si="44"/>
        <v>0</v>
      </c>
      <c r="J258" s="33">
        <f t="shared" si="44"/>
        <v>0</v>
      </c>
      <c r="K258" s="6"/>
      <c r="L258" s="6"/>
    </row>
    <row r="259" spans="1:12" hidden="1" outlineLevel="1">
      <c r="A259" s="27"/>
      <c r="B259" s="28" t="s">
        <v>514</v>
      </c>
      <c r="C259" s="29">
        <v>902</v>
      </c>
      <c r="D259" s="30">
        <v>4</v>
      </c>
      <c r="E259" s="30">
        <v>9</v>
      </c>
      <c r="F259" s="31" t="s">
        <v>790</v>
      </c>
      <c r="G259" s="32">
        <v>500</v>
      </c>
      <c r="H259" s="33">
        <v>0</v>
      </c>
      <c r="I259" s="33">
        <v>0</v>
      </c>
      <c r="J259" s="33">
        <v>0</v>
      </c>
      <c r="K259" s="6"/>
      <c r="L259" s="6"/>
    </row>
    <row r="260" spans="1:12">
      <c r="A260" s="27"/>
      <c r="B260" s="28" t="s">
        <v>33</v>
      </c>
      <c r="C260" s="29">
        <v>902</v>
      </c>
      <c r="D260" s="30">
        <v>4</v>
      </c>
      <c r="E260" s="30">
        <v>12</v>
      </c>
      <c r="F260" s="31"/>
      <c r="G260" s="32"/>
      <c r="H260" s="33">
        <f>H266+H293+H286+H279+H261</f>
        <v>27817.1</v>
      </c>
      <c r="I260" s="33">
        <f t="shared" ref="I260:J260" si="45">I266+I293+I286+I279+I261</f>
        <v>26564</v>
      </c>
      <c r="J260" s="33">
        <f t="shared" si="45"/>
        <v>27458</v>
      </c>
      <c r="K260" s="6"/>
      <c r="L260" s="6"/>
    </row>
    <row r="261" spans="1:12">
      <c r="A261" s="45"/>
      <c r="B261" s="36" t="s">
        <v>210</v>
      </c>
      <c r="C261" s="29">
        <v>902</v>
      </c>
      <c r="D261" s="30">
        <v>4</v>
      </c>
      <c r="E261" s="30">
        <v>12</v>
      </c>
      <c r="F261" s="31" t="s">
        <v>211</v>
      </c>
      <c r="G261" s="32"/>
      <c r="H261" s="33">
        <f t="shared" ref="H261:J263" si="46">H262</f>
        <v>30</v>
      </c>
      <c r="I261" s="33">
        <f t="shared" si="46"/>
        <v>30</v>
      </c>
      <c r="J261" s="33">
        <f t="shared" si="46"/>
        <v>30</v>
      </c>
      <c r="K261" s="6"/>
      <c r="L261" s="6"/>
    </row>
    <row r="262" spans="1:12" ht="31.5">
      <c r="A262" s="45"/>
      <c r="B262" s="28" t="s">
        <v>212</v>
      </c>
      <c r="C262" s="29">
        <v>902</v>
      </c>
      <c r="D262" s="30">
        <v>4</v>
      </c>
      <c r="E262" s="30">
        <v>12</v>
      </c>
      <c r="F262" s="31" t="s">
        <v>213</v>
      </c>
      <c r="G262" s="32"/>
      <c r="H262" s="33">
        <f t="shared" si="46"/>
        <v>30</v>
      </c>
      <c r="I262" s="33">
        <f t="shared" si="46"/>
        <v>30</v>
      </c>
      <c r="J262" s="33">
        <f t="shared" si="46"/>
        <v>30</v>
      </c>
      <c r="K262" s="6"/>
      <c r="L262" s="6"/>
    </row>
    <row r="263" spans="1:12" ht="47.25">
      <c r="A263" s="45"/>
      <c r="B263" s="28" t="s">
        <v>242</v>
      </c>
      <c r="C263" s="29">
        <v>902</v>
      </c>
      <c r="D263" s="30">
        <v>4</v>
      </c>
      <c r="E263" s="30">
        <v>12</v>
      </c>
      <c r="F263" s="31" t="s">
        <v>243</v>
      </c>
      <c r="G263" s="32"/>
      <c r="H263" s="33">
        <f>H264</f>
        <v>30</v>
      </c>
      <c r="I263" s="33">
        <f t="shared" si="46"/>
        <v>30</v>
      </c>
      <c r="J263" s="33">
        <f t="shared" si="46"/>
        <v>30</v>
      </c>
      <c r="K263" s="6"/>
      <c r="L263" s="6"/>
    </row>
    <row r="264" spans="1:12" ht="31.5">
      <c r="A264" s="45"/>
      <c r="B264" s="28" t="s">
        <v>244</v>
      </c>
      <c r="C264" s="29">
        <v>902</v>
      </c>
      <c r="D264" s="30">
        <v>4</v>
      </c>
      <c r="E264" s="30">
        <v>12</v>
      </c>
      <c r="F264" s="31" t="s">
        <v>245</v>
      </c>
      <c r="G264" s="32"/>
      <c r="H264" s="33">
        <f>H265</f>
        <v>30</v>
      </c>
      <c r="I264" s="33">
        <f t="shared" ref="I264:J264" si="47">I265</f>
        <v>30</v>
      </c>
      <c r="J264" s="33">
        <f t="shared" si="47"/>
        <v>30</v>
      </c>
      <c r="K264" s="6"/>
      <c r="L264" s="6"/>
    </row>
    <row r="265" spans="1:12">
      <c r="A265" s="45"/>
      <c r="B265" s="28" t="s">
        <v>111</v>
      </c>
      <c r="C265" s="29">
        <v>902</v>
      </c>
      <c r="D265" s="30">
        <v>4</v>
      </c>
      <c r="E265" s="30">
        <v>12</v>
      </c>
      <c r="F265" s="31" t="s">
        <v>245</v>
      </c>
      <c r="G265" s="32">
        <v>300</v>
      </c>
      <c r="H265" s="33">
        <v>30</v>
      </c>
      <c r="I265" s="33">
        <v>30</v>
      </c>
      <c r="J265" s="33">
        <v>30</v>
      </c>
      <c r="K265" s="6"/>
      <c r="L265" s="6"/>
    </row>
    <row r="266" spans="1:12" ht="31.5">
      <c r="A266" s="27"/>
      <c r="B266" s="28" t="s">
        <v>464</v>
      </c>
      <c r="C266" s="29">
        <v>902</v>
      </c>
      <c r="D266" s="30">
        <v>4</v>
      </c>
      <c r="E266" s="30">
        <v>12</v>
      </c>
      <c r="F266" s="47" t="s">
        <v>465</v>
      </c>
      <c r="G266" s="32"/>
      <c r="H266" s="33">
        <f>H267+H271</f>
        <v>2118</v>
      </c>
      <c r="I266" s="33">
        <f>I267+I271</f>
        <v>2210</v>
      </c>
      <c r="J266" s="33">
        <f>J267+J271</f>
        <v>2304</v>
      </c>
      <c r="K266" s="6"/>
      <c r="L266" s="6"/>
    </row>
    <row r="267" spans="1:12" ht="31.5">
      <c r="A267" s="27"/>
      <c r="B267" s="28" t="s">
        <v>466</v>
      </c>
      <c r="C267" s="29">
        <v>902</v>
      </c>
      <c r="D267" s="30">
        <v>4</v>
      </c>
      <c r="E267" s="30">
        <v>12</v>
      </c>
      <c r="F267" s="47" t="s">
        <v>467</v>
      </c>
      <c r="G267" s="32"/>
      <c r="H267" s="33">
        <f>H268</f>
        <v>820</v>
      </c>
      <c r="I267" s="33">
        <f t="shared" ref="I267:J269" si="48">I268</f>
        <v>860</v>
      </c>
      <c r="J267" s="33">
        <f t="shared" si="48"/>
        <v>900</v>
      </c>
      <c r="K267" s="6"/>
      <c r="L267" s="6"/>
    </row>
    <row r="268" spans="1:12" ht="31.5">
      <c r="A268" s="27"/>
      <c r="B268" s="28" t="s">
        <v>468</v>
      </c>
      <c r="C268" s="29">
        <v>902</v>
      </c>
      <c r="D268" s="30">
        <v>4</v>
      </c>
      <c r="E268" s="30">
        <v>12</v>
      </c>
      <c r="F268" s="47" t="s">
        <v>469</v>
      </c>
      <c r="G268" s="32"/>
      <c r="H268" s="33">
        <f>H269</f>
        <v>820</v>
      </c>
      <c r="I268" s="33">
        <f t="shared" si="48"/>
        <v>860</v>
      </c>
      <c r="J268" s="33">
        <f t="shared" si="48"/>
        <v>900</v>
      </c>
      <c r="K268" s="6"/>
      <c r="L268" s="6"/>
    </row>
    <row r="269" spans="1:12">
      <c r="A269" s="27"/>
      <c r="B269" s="28" t="s">
        <v>470</v>
      </c>
      <c r="C269" s="29">
        <v>902</v>
      </c>
      <c r="D269" s="30">
        <v>4</v>
      </c>
      <c r="E269" s="30">
        <v>12</v>
      </c>
      <c r="F269" s="47" t="s">
        <v>471</v>
      </c>
      <c r="G269" s="32"/>
      <c r="H269" s="33">
        <f>H270</f>
        <v>820</v>
      </c>
      <c r="I269" s="33">
        <f t="shared" si="48"/>
        <v>860</v>
      </c>
      <c r="J269" s="33">
        <f t="shared" si="48"/>
        <v>900</v>
      </c>
      <c r="K269" s="6"/>
      <c r="L269" s="6"/>
    </row>
    <row r="270" spans="1:12" ht="31.5">
      <c r="A270" s="27"/>
      <c r="B270" s="28" t="s">
        <v>102</v>
      </c>
      <c r="C270" s="29">
        <v>902</v>
      </c>
      <c r="D270" s="30">
        <v>4</v>
      </c>
      <c r="E270" s="30">
        <v>12</v>
      </c>
      <c r="F270" s="47" t="s">
        <v>471</v>
      </c>
      <c r="G270" s="32">
        <v>200</v>
      </c>
      <c r="H270" s="33">
        <v>820</v>
      </c>
      <c r="I270" s="33">
        <v>860</v>
      </c>
      <c r="J270" s="33">
        <v>900</v>
      </c>
      <c r="K270" s="6"/>
      <c r="L270" s="6"/>
    </row>
    <row r="271" spans="1:12" ht="31.5">
      <c r="A271" s="27"/>
      <c r="B271" s="28" t="s">
        <v>472</v>
      </c>
      <c r="C271" s="29">
        <v>902</v>
      </c>
      <c r="D271" s="30">
        <v>4</v>
      </c>
      <c r="E271" s="30">
        <v>12</v>
      </c>
      <c r="F271" s="47" t="s">
        <v>473</v>
      </c>
      <c r="G271" s="32"/>
      <c r="H271" s="33">
        <f t="shared" ref="H271:J271" si="49">H272</f>
        <v>1298</v>
      </c>
      <c r="I271" s="33">
        <f t="shared" si="49"/>
        <v>1350</v>
      </c>
      <c r="J271" s="33">
        <f t="shared" si="49"/>
        <v>1404</v>
      </c>
      <c r="K271" s="6"/>
      <c r="L271" s="6"/>
    </row>
    <row r="272" spans="1:12" ht="47.25">
      <c r="A272" s="27"/>
      <c r="B272" s="28" t="s">
        <v>474</v>
      </c>
      <c r="C272" s="29">
        <v>902</v>
      </c>
      <c r="D272" s="30">
        <v>4</v>
      </c>
      <c r="E272" s="30">
        <v>12</v>
      </c>
      <c r="F272" s="47" t="s">
        <v>475</v>
      </c>
      <c r="G272" s="32"/>
      <c r="H272" s="33">
        <f>H273+H276</f>
        <v>1298</v>
      </c>
      <c r="I272" s="33">
        <f t="shared" ref="I272:J272" si="50">I273+I276</f>
        <v>1350</v>
      </c>
      <c r="J272" s="33">
        <f t="shared" si="50"/>
        <v>1404</v>
      </c>
      <c r="K272" s="6"/>
      <c r="L272" s="6"/>
    </row>
    <row r="273" spans="1:12" collapsed="1">
      <c r="A273" s="27"/>
      <c r="B273" s="28" t="s">
        <v>476</v>
      </c>
      <c r="C273" s="29">
        <v>902</v>
      </c>
      <c r="D273" s="30">
        <v>4</v>
      </c>
      <c r="E273" s="30">
        <v>12</v>
      </c>
      <c r="F273" s="47" t="s">
        <v>477</v>
      </c>
      <c r="G273" s="32"/>
      <c r="H273" s="33">
        <f>H275+H274</f>
        <v>1298</v>
      </c>
      <c r="I273" s="33">
        <f>I275+I274</f>
        <v>1350</v>
      </c>
      <c r="J273" s="33">
        <f>J275+J274</f>
        <v>1404</v>
      </c>
      <c r="L273" s="6"/>
    </row>
    <row r="274" spans="1:12" ht="47.25" hidden="1" outlineLevel="1">
      <c r="A274" s="27"/>
      <c r="B274" s="28" t="s">
        <v>114</v>
      </c>
      <c r="C274" s="29">
        <v>902</v>
      </c>
      <c r="D274" s="30">
        <v>4</v>
      </c>
      <c r="E274" s="30">
        <v>12</v>
      </c>
      <c r="F274" s="47" t="s">
        <v>477</v>
      </c>
      <c r="G274" s="32">
        <v>100</v>
      </c>
      <c r="H274" s="33">
        <v>0</v>
      </c>
      <c r="I274" s="33">
        <v>0</v>
      </c>
      <c r="J274" s="33">
        <v>0</v>
      </c>
      <c r="L274" s="6"/>
    </row>
    <row r="275" spans="1:12" ht="31.5" collapsed="1">
      <c r="A275" s="27"/>
      <c r="B275" s="28" t="s">
        <v>102</v>
      </c>
      <c r="C275" s="29">
        <v>902</v>
      </c>
      <c r="D275" s="30">
        <v>4</v>
      </c>
      <c r="E275" s="30">
        <v>12</v>
      </c>
      <c r="F275" s="47" t="s">
        <v>477</v>
      </c>
      <c r="G275" s="32">
        <v>200</v>
      </c>
      <c r="H275" s="33">
        <v>1298</v>
      </c>
      <c r="I275" s="33">
        <v>1350</v>
      </c>
      <c r="J275" s="33">
        <v>1404</v>
      </c>
      <c r="L275" s="6"/>
    </row>
    <row r="276" spans="1:12" hidden="1" outlineLevel="1">
      <c r="A276" s="27"/>
      <c r="B276" s="28" t="s">
        <v>94</v>
      </c>
      <c r="C276" s="29">
        <v>902</v>
      </c>
      <c r="D276" s="30">
        <v>4</v>
      </c>
      <c r="E276" s="30">
        <v>12</v>
      </c>
      <c r="F276" s="47" t="s">
        <v>478</v>
      </c>
      <c r="G276" s="32"/>
      <c r="H276" s="33">
        <f>H277+H278</f>
        <v>0</v>
      </c>
      <c r="I276" s="33">
        <f t="shared" ref="I276:J276" si="51">I277+I278</f>
        <v>0</v>
      </c>
      <c r="J276" s="33">
        <f t="shared" si="51"/>
        <v>0</v>
      </c>
      <c r="L276" s="6"/>
    </row>
    <row r="277" spans="1:12" ht="47.25" hidden="1" outlineLevel="1">
      <c r="A277" s="27"/>
      <c r="B277" s="28" t="s">
        <v>114</v>
      </c>
      <c r="C277" s="29">
        <v>902</v>
      </c>
      <c r="D277" s="30">
        <v>4</v>
      </c>
      <c r="E277" s="30">
        <v>12</v>
      </c>
      <c r="F277" s="47" t="s">
        <v>478</v>
      </c>
      <c r="G277" s="32">
        <v>100</v>
      </c>
      <c r="H277" s="33">
        <v>0</v>
      </c>
      <c r="I277" s="33">
        <v>0</v>
      </c>
      <c r="J277" s="33">
        <v>0</v>
      </c>
      <c r="L277" s="6"/>
    </row>
    <row r="278" spans="1:12" ht="31.5" hidden="1" outlineLevel="1">
      <c r="A278" s="27"/>
      <c r="B278" s="28" t="s">
        <v>102</v>
      </c>
      <c r="C278" s="29">
        <v>902</v>
      </c>
      <c r="D278" s="30">
        <v>4</v>
      </c>
      <c r="E278" s="30">
        <v>12</v>
      </c>
      <c r="F278" s="47" t="s">
        <v>478</v>
      </c>
      <c r="G278" s="32">
        <v>200</v>
      </c>
      <c r="H278" s="33">
        <v>0</v>
      </c>
      <c r="I278" s="33">
        <v>0</v>
      </c>
      <c r="J278" s="33">
        <v>0</v>
      </c>
      <c r="L278" s="6"/>
    </row>
    <row r="279" spans="1:12" ht="31.5">
      <c r="A279" s="27"/>
      <c r="B279" s="28" t="s">
        <v>696</v>
      </c>
      <c r="C279" s="29">
        <v>902</v>
      </c>
      <c r="D279" s="30">
        <v>4</v>
      </c>
      <c r="E279" s="30">
        <v>12</v>
      </c>
      <c r="F279" s="31" t="s">
        <v>697</v>
      </c>
      <c r="G279" s="32"/>
      <c r="H279" s="33">
        <f t="shared" ref="H279:J280" si="52">H280</f>
        <v>175</v>
      </c>
      <c r="I279" s="33">
        <f t="shared" si="52"/>
        <v>175</v>
      </c>
      <c r="J279" s="33">
        <f t="shared" si="52"/>
        <v>175</v>
      </c>
      <c r="L279" s="6"/>
    </row>
    <row r="280" spans="1:12" ht="31.5">
      <c r="A280" s="27"/>
      <c r="B280" s="28" t="s">
        <v>698</v>
      </c>
      <c r="C280" s="29">
        <v>902</v>
      </c>
      <c r="D280" s="30">
        <v>4</v>
      </c>
      <c r="E280" s="30">
        <v>12</v>
      </c>
      <c r="F280" s="31" t="s">
        <v>699</v>
      </c>
      <c r="G280" s="32"/>
      <c r="H280" s="33">
        <f t="shared" si="52"/>
        <v>175</v>
      </c>
      <c r="I280" s="33">
        <f t="shared" si="52"/>
        <v>175</v>
      </c>
      <c r="J280" s="33">
        <f t="shared" si="52"/>
        <v>175</v>
      </c>
      <c r="L280" s="6"/>
    </row>
    <row r="281" spans="1:12">
      <c r="A281" s="27"/>
      <c r="B281" s="28" t="s">
        <v>700</v>
      </c>
      <c r="C281" s="29">
        <v>902</v>
      </c>
      <c r="D281" s="30">
        <v>4</v>
      </c>
      <c r="E281" s="30">
        <v>12</v>
      </c>
      <c r="F281" s="31" t="s">
        <v>701</v>
      </c>
      <c r="G281" s="32"/>
      <c r="H281" s="33">
        <f>H284+H282</f>
        <v>175</v>
      </c>
      <c r="I281" s="33">
        <f>I284+I282</f>
        <v>175</v>
      </c>
      <c r="J281" s="33">
        <f>J284+J282</f>
        <v>175</v>
      </c>
      <c r="L281" s="6"/>
    </row>
    <row r="282" spans="1:12" ht="31.5">
      <c r="A282" s="27"/>
      <c r="B282" s="28" t="s">
        <v>702</v>
      </c>
      <c r="C282" s="29">
        <v>902</v>
      </c>
      <c r="D282" s="30">
        <v>4</v>
      </c>
      <c r="E282" s="30">
        <v>12</v>
      </c>
      <c r="F282" s="31" t="s">
        <v>703</v>
      </c>
      <c r="G282" s="32"/>
      <c r="H282" s="33">
        <f>H283</f>
        <v>25</v>
      </c>
      <c r="I282" s="33">
        <f>I283</f>
        <v>25</v>
      </c>
      <c r="J282" s="33">
        <f>J283</f>
        <v>25</v>
      </c>
      <c r="L282" s="6"/>
    </row>
    <row r="283" spans="1:12" ht="31.5">
      <c r="A283" s="27"/>
      <c r="B283" s="28" t="s">
        <v>102</v>
      </c>
      <c r="C283" s="29">
        <v>902</v>
      </c>
      <c r="D283" s="30">
        <v>4</v>
      </c>
      <c r="E283" s="30">
        <v>12</v>
      </c>
      <c r="F283" s="31" t="s">
        <v>703</v>
      </c>
      <c r="G283" s="32">
        <v>200</v>
      </c>
      <c r="H283" s="33">
        <v>25</v>
      </c>
      <c r="I283" s="33">
        <v>25</v>
      </c>
      <c r="J283" s="33">
        <v>25</v>
      </c>
      <c r="L283" s="6"/>
    </row>
    <row r="284" spans="1:12" ht="31.5">
      <c r="A284" s="27"/>
      <c r="B284" s="28" t="s">
        <v>704</v>
      </c>
      <c r="C284" s="29">
        <v>902</v>
      </c>
      <c r="D284" s="30">
        <v>4</v>
      </c>
      <c r="E284" s="30">
        <v>12</v>
      </c>
      <c r="F284" s="31" t="s">
        <v>705</v>
      </c>
      <c r="G284" s="32"/>
      <c r="H284" s="33">
        <f>H285</f>
        <v>150</v>
      </c>
      <c r="I284" s="33">
        <f>I285</f>
        <v>150</v>
      </c>
      <c r="J284" s="33">
        <f>J285</f>
        <v>150</v>
      </c>
      <c r="L284" s="6"/>
    </row>
    <row r="285" spans="1:12" ht="31.5">
      <c r="A285" s="27"/>
      <c r="B285" s="28" t="s">
        <v>102</v>
      </c>
      <c r="C285" s="29">
        <v>902</v>
      </c>
      <c r="D285" s="30">
        <v>4</v>
      </c>
      <c r="E285" s="30">
        <v>12</v>
      </c>
      <c r="F285" s="31" t="s">
        <v>705</v>
      </c>
      <c r="G285" s="32">
        <v>200</v>
      </c>
      <c r="H285" s="33">
        <v>150</v>
      </c>
      <c r="I285" s="33">
        <v>150</v>
      </c>
      <c r="J285" s="33">
        <v>150</v>
      </c>
      <c r="L285" s="6"/>
    </row>
    <row r="286" spans="1:12" ht="31.5">
      <c r="A286" s="27"/>
      <c r="B286" s="28" t="s">
        <v>706</v>
      </c>
      <c r="C286" s="29">
        <v>902</v>
      </c>
      <c r="D286" s="30">
        <v>4</v>
      </c>
      <c r="E286" s="30">
        <v>12</v>
      </c>
      <c r="F286" s="31" t="s">
        <v>707</v>
      </c>
      <c r="G286" s="32"/>
      <c r="H286" s="33">
        <f>H287</f>
        <v>750</v>
      </c>
      <c r="I286" s="33">
        <f t="shared" ref="I286:J288" si="53">I287</f>
        <v>50</v>
      </c>
      <c r="J286" s="33">
        <f t="shared" si="53"/>
        <v>850</v>
      </c>
      <c r="L286" s="6"/>
    </row>
    <row r="287" spans="1:12" ht="47.25">
      <c r="A287" s="27"/>
      <c r="B287" s="28" t="s">
        <v>708</v>
      </c>
      <c r="C287" s="29">
        <v>902</v>
      </c>
      <c r="D287" s="30">
        <v>4</v>
      </c>
      <c r="E287" s="30">
        <v>12</v>
      </c>
      <c r="F287" s="31" t="s">
        <v>709</v>
      </c>
      <c r="G287" s="32"/>
      <c r="H287" s="33">
        <f>H288</f>
        <v>750</v>
      </c>
      <c r="I287" s="33">
        <f t="shared" si="53"/>
        <v>50</v>
      </c>
      <c r="J287" s="33">
        <f t="shared" si="53"/>
        <v>850</v>
      </c>
      <c r="L287" s="6"/>
    </row>
    <row r="288" spans="1:12" ht="31.5">
      <c r="A288" s="27"/>
      <c r="B288" s="28" t="s">
        <v>710</v>
      </c>
      <c r="C288" s="29">
        <v>902</v>
      </c>
      <c r="D288" s="30">
        <v>4</v>
      </c>
      <c r="E288" s="30">
        <v>12</v>
      </c>
      <c r="F288" s="31" t="s">
        <v>711</v>
      </c>
      <c r="G288" s="32"/>
      <c r="H288" s="33">
        <f>H289</f>
        <v>750</v>
      </c>
      <c r="I288" s="33">
        <f t="shared" si="53"/>
        <v>50</v>
      </c>
      <c r="J288" s="33">
        <f t="shared" si="53"/>
        <v>850</v>
      </c>
      <c r="L288" s="6"/>
    </row>
    <row r="289" spans="1:12">
      <c r="A289" s="27"/>
      <c r="B289" s="28" t="s">
        <v>712</v>
      </c>
      <c r="C289" s="29">
        <v>902</v>
      </c>
      <c r="D289" s="30">
        <v>4</v>
      </c>
      <c r="E289" s="30">
        <v>12</v>
      </c>
      <c r="F289" s="31" t="s">
        <v>713</v>
      </c>
      <c r="G289" s="32"/>
      <c r="H289" s="33">
        <f>H290+H291+H292</f>
        <v>750</v>
      </c>
      <c r="I289" s="33">
        <f>I290+I291+I292</f>
        <v>50</v>
      </c>
      <c r="J289" s="33">
        <f>J290+J291+J292</f>
        <v>850</v>
      </c>
      <c r="L289" s="6"/>
    </row>
    <row r="290" spans="1:12" ht="31.5" collapsed="1">
      <c r="A290" s="27"/>
      <c r="B290" s="28" t="s">
        <v>102</v>
      </c>
      <c r="C290" s="29">
        <v>902</v>
      </c>
      <c r="D290" s="30">
        <v>4</v>
      </c>
      <c r="E290" s="30">
        <v>12</v>
      </c>
      <c r="F290" s="31" t="s">
        <v>713</v>
      </c>
      <c r="G290" s="32">
        <v>200</v>
      </c>
      <c r="H290" s="33">
        <v>750</v>
      </c>
      <c r="I290" s="33">
        <v>50</v>
      </c>
      <c r="J290" s="33">
        <v>850</v>
      </c>
      <c r="L290" s="6"/>
    </row>
    <row r="291" spans="1:12" hidden="1" outlineLevel="1">
      <c r="A291" s="27"/>
      <c r="B291" s="28" t="s">
        <v>111</v>
      </c>
      <c r="C291" s="29">
        <v>902</v>
      </c>
      <c r="D291" s="30">
        <v>4</v>
      </c>
      <c r="E291" s="30">
        <v>12</v>
      </c>
      <c r="F291" s="31" t="s">
        <v>713</v>
      </c>
      <c r="G291" s="32">
        <v>300</v>
      </c>
      <c r="H291" s="33">
        <v>0</v>
      </c>
      <c r="I291" s="33">
        <v>0</v>
      </c>
      <c r="J291" s="33">
        <v>0</v>
      </c>
      <c r="L291" s="6"/>
    </row>
    <row r="292" spans="1:12" hidden="1" outlineLevel="1">
      <c r="A292" s="27"/>
      <c r="B292" s="28" t="s">
        <v>192</v>
      </c>
      <c r="C292" s="29">
        <v>902</v>
      </c>
      <c r="D292" s="30">
        <v>4</v>
      </c>
      <c r="E292" s="30">
        <v>12</v>
      </c>
      <c r="F292" s="31" t="s">
        <v>713</v>
      </c>
      <c r="G292" s="32">
        <v>800</v>
      </c>
      <c r="H292" s="33">
        <v>0</v>
      </c>
      <c r="I292" s="33">
        <v>0</v>
      </c>
      <c r="J292" s="33">
        <v>0</v>
      </c>
      <c r="L292" s="6"/>
    </row>
    <row r="293" spans="1:12">
      <c r="A293" s="27"/>
      <c r="B293" s="28" t="s">
        <v>786</v>
      </c>
      <c r="C293" s="29">
        <v>902</v>
      </c>
      <c r="D293" s="30">
        <v>4</v>
      </c>
      <c r="E293" s="30">
        <v>12</v>
      </c>
      <c r="F293" s="31" t="s">
        <v>787</v>
      </c>
      <c r="G293" s="32"/>
      <c r="H293" s="33">
        <f t="shared" ref="H293:J294" si="54">H294</f>
        <v>24744.1</v>
      </c>
      <c r="I293" s="33">
        <f t="shared" si="54"/>
        <v>24099</v>
      </c>
      <c r="J293" s="33">
        <f t="shared" si="54"/>
        <v>24099</v>
      </c>
      <c r="L293" s="6"/>
    </row>
    <row r="294" spans="1:12">
      <c r="A294" s="27"/>
      <c r="B294" s="28" t="s">
        <v>33</v>
      </c>
      <c r="C294" s="29">
        <v>902</v>
      </c>
      <c r="D294" s="30">
        <v>4</v>
      </c>
      <c r="E294" s="30">
        <v>12</v>
      </c>
      <c r="F294" s="31" t="s">
        <v>795</v>
      </c>
      <c r="G294" s="32"/>
      <c r="H294" s="33">
        <f t="shared" si="54"/>
        <v>24744.1</v>
      </c>
      <c r="I294" s="33">
        <f t="shared" si="54"/>
        <v>24099</v>
      </c>
      <c r="J294" s="33">
        <f t="shared" si="54"/>
        <v>24099</v>
      </c>
      <c r="L294" s="6"/>
    </row>
    <row r="295" spans="1:12" ht="31.5">
      <c r="A295" s="27"/>
      <c r="B295" s="28" t="s">
        <v>188</v>
      </c>
      <c r="C295" s="29">
        <v>902</v>
      </c>
      <c r="D295" s="30">
        <v>4</v>
      </c>
      <c r="E295" s="30">
        <v>12</v>
      </c>
      <c r="F295" s="31" t="s">
        <v>796</v>
      </c>
      <c r="G295" s="32"/>
      <c r="H295" s="33">
        <f>H296+H297+H298</f>
        <v>24744.1</v>
      </c>
      <c r="I295" s="33">
        <f>I296+I297+I298</f>
        <v>24099</v>
      </c>
      <c r="J295" s="33">
        <f>J296+J297+J298</f>
        <v>24099</v>
      </c>
      <c r="L295" s="6"/>
    </row>
    <row r="296" spans="1:12" ht="47.25">
      <c r="A296" s="27"/>
      <c r="B296" s="28" t="s">
        <v>114</v>
      </c>
      <c r="C296" s="29">
        <v>902</v>
      </c>
      <c r="D296" s="30">
        <v>4</v>
      </c>
      <c r="E296" s="30">
        <v>12</v>
      </c>
      <c r="F296" s="31" t="s">
        <v>796</v>
      </c>
      <c r="G296" s="32">
        <v>100</v>
      </c>
      <c r="H296" s="33">
        <f>18948.1+512.7</f>
        <v>19460.8</v>
      </c>
      <c r="I296" s="33">
        <v>18948.099999999999</v>
      </c>
      <c r="J296" s="33">
        <v>18948.099999999999</v>
      </c>
      <c r="K296" s="8">
        <v>512.70000000000005</v>
      </c>
      <c r="L296" s="6"/>
    </row>
    <row r="297" spans="1:12" ht="31.5">
      <c r="A297" s="27"/>
      <c r="B297" s="28" t="s">
        <v>102</v>
      </c>
      <c r="C297" s="29">
        <v>902</v>
      </c>
      <c r="D297" s="30">
        <v>4</v>
      </c>
      <c r="E297" s="30">
        <v>12</v>
      </c>
      <c r="F297" s="31" t="s">
        <v>796</v>
      </c>
      <c r="G297" s="32">
        <v>200</v>
      </c>
      <c r="H297" s="33">
        <f>2955.2+132.4</f>
        <v>3087.6</v>
      </c>
      <c r="I297" s="33">
        <v>2955.2</v>
      </c>
      <c r="J297" s="33">
        <v>2955.2</v>
      </c>
      <c r="K297" s="8">
        <v>132.4</v>
      </c>
      <c r="L297" s="6"/>
    </row>
    <row r="298" spans="1:12">
      <c r="A298" s="27"/>
      <c r="B298" s="28" t="s">
        <v>192</v>
      </c>
      <c r="C298" s="29">
        <v>902</v>
      </c>
      <c r="D298" s="30">
        <v>4</v>
      </c>
      <c r="E298" s="30">
        <v>12</v>
      </c>
      <c r="F298" s="31" t="s">
        <v>796</v>
      </c>
      <c r="G298" s="32">
        <v>800</v>
      </c>
      <c r="H298" s="33">
        <v>2195.6999999999998</v>
      </c>
      <c r="I298" s="33">
        <v>2195.6999999999998</v>
      </c>
      <c r="J298" s="33">
        <v>2195.6999999999998</v>
      </c>
      <c r="L298" s="6"/>
    </row>
    <row r="299" spans="1:12">
      <c r="A299" s="27"/>
      <c r="B299" s="28" t="s">
        <v>35</v>
      </c>
      <c r="C299" s="29">
        <v>902</v>
      </c>
      <c r="D299" s="30">
        <v>5</v>
      </c>
      <c r="E299" s="30"/>
      <c r="F299" s="31"/>
      <c r="G299" s="32"/>
      <c r="H299" s="33">
        <f>H339+H305+H357+H300</f>
        <v>40024.9</v>
      </c>
      <c r="I299" s="33">
        <f>I339+I305+I357+I300</f>
        <v>293151.19999999995</v>
      </c>
      <c r="J299" s="33">
        <f>J339+J305+J357+J300</f>
        <v>17737.7</v>
      </c>
      <c r="L299" s="6"/>
    </row>
    <row r="300" spans="1:12">
      <c r="A300" s="27"/>
      <c r="B300" s="28" t="s">
        <v>36</v>
      </c>
      <c r="C300" s="29">
        <v>902</v>
      </c>
      <c r="D300" s="30">
        <v>5</v>
      </c>
      <c r="E300" s="30">
        <v>1</v>
      </c>
      <c r="F300" s="31"/>
      <c r="G300" s="32"/>
      <c r="H300" s="33">
        <f t="shared" ref="H300:J303" si="55">H301</f>
        <v>6523</v>
      </c>
      <c r="I300" s="33">
        <f t="shared" si="55"/>
        <v>0</v>
      </c>
      <c r="J300" s="33">
        <f t="shared" si="55"/>
        <v>0</v>
      </c>
      <c r="L300" s="6"/>
    </row>
    <row r="301" spans="1:12">
      <c r="A301" s="27"/>
      <c r="B301" s="28" t="s">
        <v>763</v>
      </c>
      <c r="C301" s="29">
        <v>902</v>
      </c>
      <c r="D301" s="30">
        <v>5</v>
      </c>
      <c r="E301" s="30">
        <v>1</v>
      </c>
      <c r="F301" s="31" t="s">
        <v>764</v>
      </c>
      <c r="G301" s="32"/>
      <c r="H301" s="33">
        <f t="shared" si="55"/>
        <v>6523</v>
      </c>
      <c r="I301" s="33">
        <f t="shared" si="55"/>
        <v>0</v>
      </c>
      <c r="J301" s="33">
        <f t="shared" si="55"/>
        <v>0</v>
      </c>
      <c r="L301" s="6"/>
    </row>
    <row r="302" spans="1:12">
      <c r="A302" s="27"/>
      <c r="B302" s="28" t="s">
        <v>765</v>
      </c>
      <c r="C302" s="29">
        <v>902</v>
      </c>
      <c r="D302" s="30">
        <v>5</v>
      </c>
      <c r="E302" s="30">
        <v>1</v>
      </c>
      <c r="F302" s="31" t="s">
        <v>766</v>
      </c>
      <c r="G302" s="32"/>
      <c r="H302" s="33">
        <f t="shared" si="55"/>
        <v>6523</v>
      </c>
      <c r="I302" s="33">
        <f t="shared" si="55"/>
        <v>0</v>
      </c>
      <c r="J302" s="33">
        <f t="shared" si="55"/>
        <v>0</v>
      </c>
      <c r="L302" s="6"/>
    </row>
    <row r="303" spans="1:12" ht="47.25">
      <c r="A303" s="27"/>
      <c r="B303" s="28" t="s">
        <v>865</v>
      </c>
      <c r="C303" s="29">
        <v>902</v>
      </c>
      <c r="D303" s="30">
        <v>5</v>
      </c>
      <c r="E303" s="30">
        <v>1</v>
      </c>
      <c r="F303" s="31" t="s">
        <v>771</v>
      </c>
      <c r="G303" s="32"/>
      <c r="H303" s="33">
        <f t="shared" si="55"/>
        <v>6523</v>
      </c>
      <c r="I303" s="33">
        <f t="shared" si="55"/>
        <v>0</v>
      </c>
      <c r="J303" s="33">
        <f t="shared" si="55"/>
        <v>0</v>
      </c>
      <c r="L303" s="6"/>
    </row>
    <row r="304" spans="1:12" ht="31.5">
      <c r="A304" s="27"/>
      <c r="B304" s="28" t="s">
        <v>131</v>
      </c>
      <c r="C304" s="29">
        <v>902</v>
      </c>
      <c r="D304" s="30">
        <v>5</v>
      </c>
      <c r="E304" s="30">
        <v>1</v>
      </c>
      <c r="F304" s="31" t="s">
        <v>771</v>
      </c>
      <c r="G304" s="32">
        <v>400</v>
      </c>
      <c r="H304" s="33">
        <v>6523</v>
      </c>
      <c r="I304" s="33">
        <v>0</v>
      </c>
      <c r="J304" s="33">
        <v>0</v>
      </c>
      <c r="K304" s="8">
        <v>6523</v>
      </c>
      <c r="L304" s="6"/>
    </row>
    <row r="305" spans="1:12">
      <c r="A305" s="27"/>
      <c r="B305" s="28" t="s">
        <v>37</v>
      </c>
      <c r="C305" s="29">
        <v>902</v>
      </c>
      <c r="D305" s="30">
        <v>5</v>
      </c>
      <c r="E305" s="30">
        <v>2</v>
      </c>
      <c r="F305" s="31"/>
      <c r="G305" s="32"/>
      <c r="H305" s="33">
        <f>H306+H323+H333</f>
        <v>5598</v>
      </c>
      <c r="I305" s="33">
        <f>I306+I323+I333</f>
        <v>280424.09999999998</v>
      </c>
      <c r="J305" s="33">
        <f>J306+J323+J333</f>
        <v>5000</v>
      </c>
      <c r="L305" s="6"/>
    </row>
    <row r="306" spans="1:12" ht="47.25">
      <c r="A306" s="27"/>
      <c r="B306" s="28" t="s">
        <v>448</v>
      </c>
      <c r="C306" s="29">
        <v>902</v>
      </c>
      <c r="D306" s="30">
        <v>5</v>
      </c>
      <c r="E306" s="30">
        <v>2</v>
      </c>
      <c r="F306" s="31" t="s">
        <v>449</v>
      </c>
      <c r="G306" s="32"/>
      <c r="H306" s="33">
        <f t="shared" ref="H306:J307" si="56">H307</f>
        <v>5000</v>
      </c>
      <c r="I306" s="33">
        <f t="shared" si="56"/>
        <v>5000</v>
      </c>
      <c r="J306" s="33">
        <f t="shared" si="56"/>
        <v>5000</v>
      </c>
      <c r="L306" s="6"/>
    </row>
    <row r="307" spans="1:12" ht="47.25">
      <c r="A307" s="27"/>
      <c r="B307" s="28" t="s">
        <v>450</v>
      </c>
      <c r="C307" s="29">
        <v>902</v>
      </c>
      <c r="D307" s="30">
        <v>5</v>
      </c>
      <c r="E307" s="30">
        <v>2</v>
      </c>
      <c r="F307" s="31" t="s">
        <v>451</v>
      </c>
      <c r="G307" s="32"/>
      <c r="H307" s="33">
        <f t="shared" si="56"/>
        <v>5000</v>
      </c>
      <c r="I307" s="33">
        <f t="shared" si="56"/>
        <v>5000</v>
      </c>
      <c r="J307" s="33">
        <f t="shared" si="56"/>
        <v>5000</v>
      </c>
      <c r="L307" s="6"/>
    </row>
    <row r="308" spans="1:12" ht="47.25" collapsed="1">
      <c r="A308" s="27"/>
      <c r="B308" s="28" t="s">
        <v>452</v>
      </c>
      <c r="C308" s="29">
        <v>902</v>
      </c>
      <c r="D308" s="30">
        <v>5</v>
      </c>
      <c r="E308" s="30">
        <v>2</v>
      </c>
      <c r="F308" s="31" t="s">
        <v>453</v>
      </c>
      <c r="G308" s="32"/>
      <c r="H308" s="33">
        <f>H315+H317+H319+H321+H309+H313</f>
        <v>5000</v>
      </c>
      <c r="I308" s="33">
        <f>I315+I317+I319+I321</f>
        <v>5000</v>
      </c>
      <c r="J308" s="33">
        <f>J315+J317+J319+J321</f>
        <v>5000</v>
      </c>
      <c r="L308" s="6"/>
    </row>
    <row r="309" spans="1:12" ht="31.5" hidden="1" outlineLevel="1">
      <c r="A309" s="27"/>
      <c r="B309" s="28" t="s">
        <v>129</v>
      </c>
      <c r="C309" s="29">
        <v>902</v>
      </c>
      <c r="D309" s="30">
        <v>5</v>
      </c>
      <c r="E309" s="30">
        <v>2</v>
      </c>
      <c r="F309" s="31" t="s">
        <v>454</v>
      </c>
      <c r="G309" s="32"/>
      <c r="H309" s="33">
        <f>H311+H310+H312</f>
        <v>0</v>
      </c>
      <c r="I309" s="33">
        <f t="shared" ref="I309:J309" si="57">I311+I310+I312</f>
        <v>0</v>
      </c>
      <c r="J309" s="33">
        <f t="shared" si="57"/>
        <v>0</v>
      </c>
      <c r="L309" s="6"/>
    </row>
    <row r="310" spans="1:12" ht="31.5" hidden="1" outlineLevel="1">
      <c r="A310" s="27"/>
      <c r="B310" s="28" t="s">
        <v>102</v>
      </c>
      <c r="C310" s="29">
        <v>902</v>
      </c>
      <c r="D310" s="30">
        <v>5</v>
      </c>
      <c r="E310" s="30">
        <v>2</v>
      </c>
      <c r="F310" s="31" t="s">
        <v>454</v>
      </c>
      <c r="G310" s="32">
        <v>200</v>
      </c>
      <c r="H310" s="33">
        <v>0</v>
      </c>
      <c r="I310" s="33">
        <v>0</v>
      </c>
      <c r="J310" s="33"/>
      <c r="L310" s="6"/>
    </row>
    <row r="311" spans="1:12" ht="31.5" hidden="1" outlineLevel="1">
      <c r="A311" s="27"/>
      <c r="B311" s="28" t="s">
        <v>131</v>
      </c>
      <c r="C311" s="29">
        <v>902</v>
      </c>
      <c r="D311" s="30">
        <v>5</v>
      </c>
      <c r="E311" s="30">
        <v>2</v>
      </c>
      <c r="F311" s="31" t="s">
        <v>454</v>
      </c>
      <c r="G311" s="32">
        <v>400</v>
      </c>
      <c r="H311" s="33">
        <v>0</v>
      </c>
      <c r="I311" s="33">
        <v>0</v>
      </c>
      <c r="J311" s="33">
        <v>0</v>
      </c>
      <c r="L311" s="6"/>
    </row>
    <row r="312" spans="1:12" hidden="1" outlineLevel="1">
      <c r="A312" s="27"/>
      <c r="B312" s="28" t="s">
        <v>192</v>
      </c>
      <c r="C312" s="29">
        <v>902</v>
      </c>
      <c r="D312" s="30">
        <v>5</v>
      </c>
      <c r="E312" s="30">
        <v>2</v>
      </c>
      <c r="F312" s="31" t="s">
        <v>454</v>
      </c>
      <c r="G312" s="32">
        <v>800</v>
      </c>
      <c r="H312" s="33">
        <v>0</v>
      </c>
      <c r="I312" s="33">
        <v>0</v>
      </c>
      <c r="J312" s="33">
        <v>0</v>
      </c>
      <c r="L312" s="6"/>
    </row>
    <row r="313" spans="1:12" hidden="1" outlineLevel="1">
      <c r="A313" s="27"/>
      <c r="B313" s="28" t="s">
        <v>455</v>
      </c>
      <c r="C313" s="29">
        <v>902</v>
      </c>
      <c r="D313" s="30">
        <v>5</v>
      </c>
      <c r="E313" s="30">
        <v>2</v>
      </c>
      <c r="F313" s="31" t="s">
        <v>456</v>
      </c>
      <c r="G313" s="32"/>
      <c r="H313" s="33">
        <f>H314</f>
        <v>0</v>
      </c>
      <c r="I313" s="33">
        <f>I314</f>
        <v>0</v>
      </c>
      <c r="J313" s="33">
        <f>J314</f>
        <v>0</v>
      </c>
      <c r="L313" s="6"/>
    </row>
    <row r="314" spans="1:12" ht="31.5" hidden="1" outlineLevel="1">
      <c r="A314" s="27"/>
      <c r="B314" s="28" t="s">
        <v>102</v>
      </c>
      <c r="C314" s="29">
        <v>902</v>
      </c>
      <c r="D314" s="30">
        <v>5</v>
      </c>
      <c r="E314" s="30">
        <v>2</v>
      </c>
      <c r="F314" s="31" t="s">
        <v>456</v>
      </c>
      <c r="G314" s="32">
        <v>200</v>
      </c>
      <c r="H314" s="33">
        <f>500-500</f>
        <v>0</v>
      </c>
      <c r="I314" s="33">
        <v>0</v>
      </c>
      <c r="J314" s="33">
        <v>0</v>
      </c>
      <c r="L314" s="6"/>
    </row>
    <row r="315" spans="1:12" ht="47.25">
      <c r="A315" s="27"/>
      <c r="B315" s="28" t="s">
        <v>457</v>
      </c>
      <c r="C315" s="29">
        <v>902</v>
      </c>
      <c r="D315" s="30">
        <v>5</v>
      </c>
      <c r="E315" s="30">
        <v>2</v>
      </c>
      <c r="F315" s="31" t="s">
        <v>458</v>
      </c>
      <c r="G315" s="32"/>
      <c r="H315" s="33">
        <f>H316</f>
        <v>5000</v>
      </c>
      <c r="I315" s="33">
        <f>I316</f>
        <v>5000</v>
      </c>
      <c r="J315" s="33">
        <f>J316</f>
        <v>5000</v>
      </c>
      <c r="L315" s="6"/>
    </row>
    <row r="316" spans="1:12" ht="31.5" collapsed="1">
      <c r="A316" s="27"/>
      <c r="B316" s="28" t="s">
        <v>131</v>
      </c>
      <c r="C316" s="29">
        <v>902</v>
      </c>
      <c r="D316" s="30">
        <v>5</v>
      </c>
      <c r="E316" s="30">
        <v>2</v>
      </c>
      <c r="F316" s="31" t="s">
        <v>458</v>
      </c>
      <c r="G316" s="32">
        <v>400</v>
      </c>
      <c r="H316" s="33">
        <v>5000</v>
      </c>
      <c r="I316" s="33">
        <v>5000</v>
      </c>
      <c r="J316" s="33">
        <v>5000</v>
      </c>
      <c r="L316" s="6"/>
    </row>
    <row r="317" spans="1:12" ht="63" hidden="1" outlineLevel="1">
      <c r="A317" s="27"/>
      <c r="B317" s="28" t="s">
        <v>459</v>
      </c>
      <c r="C317" s="29">
        <v>902</v>
      </c>
      <c r="D317" s="30">
        <v>5</v>
      </c>
      <c r="E317" s="30">
        <v>2</v>
      </c>
      <c r="F317" s="31" t="s">
        <v>460</v>
      </c>
      <c r="G317" s="32"/>
      <c r="H317" s="33">
        <f>H318</f>
        <v>0</v>
      </c>
      <c r="I317" s="33">
        <f>I318</f>
        <v>0</v>
      </c>
      <c r="J317" s="33">
        <f>J318</f>
        <v>0</v>
      </c>
      <c r="L317" s="6"/>
    </row>
    <row r="318" spans="1:12" hidden="1" outlineLevel="1">
      <c r="A318" s="27"/>
      <c r="B318" s="28" t="s">
        <v>192</v>
      </c>
      <c r="C318" s="29">
        <v>902</v>
      </c>
      <c r="D318" s="30">
        <v>5</v>
      </c>
      <c r="E318" s="30">
        <v>2</v>
      </c>
      <c r="F318" s="31" t="s">
        <v>460</v>
      </c>
      <c r="G318" s="32">
        <v>800</v>
      </c>
      <c r="H318" s="33">
        <v>0</v>
      </c>
      <c r="I318" s="33">
        <v>0</v>
      </c>
      <c r="J318" s="33">
        <v>0</v>
      </c>
      <c r="L318" s="6"/>
    </row>
    <row r="319" spans="1:12" ht="47.25" hidden="1" outlineLevel="1">
      <c r="A319" s="27"/>
      <c r="B319" s="28" t="s">
        <v>461</v>
      </c>
      <c r="C319" s="29">
        <v>902</v>
      </c>
      <c r="D319" s="30">
        <v>5</v>
      </c>
      <c r="E319" s="30">
        <v>2</v>
      </c>
      <c r="F319" s="31" t="s">
        <v>462</v>
      </c>
      <c r="G319" s="32"/>
      <c r="H319" s="33">
        <f>H320</f>
        <v>0</v>
      </c>
      <c r="I319" s="33">
        <f>I320</f>
        <v>0</v>
      </c>
      <c r="J319" s="33">
        <f>J320</f>
        <v>0</v>
      </c>
      <c r="L319" s="6"/>
    </row>
    <row r="320" spans="1:12" ht="31.5" hidden="1" outlineLevel="1">
      <c r="A320" s="27"/>
      <c r="B320" s="28" t="s">
        <v>131</v>
      </c>
      <c r="C320" s="29">
        <v>902</v>
      </c>
      <c r="D320" s="30">
        <v>5</v>
      </c>
      <c r="E320" s="30">
        <v>2</v>
      </c>
      <c r="F320" s="31" t="s">
        <v>462</v>
      </c>
      <c r="G320" s="32">
        <v>400</v>
      </c>
      <c r="H320" s="33">
        <v>0</v>
      </c>
      <c r="I320" s="33">
        <v>0</v>
      </c>
      <c r="J320" s="33">
        <v>0</v>
      </c>
      <c r="L320" s="6"/>
    </row>
    <row r="321" spans="1:12" ht="47.25" hidden="1" outlineLevel="1">
      <c r="A321" s="27"/>
      <c r="B321" s="28" t="s">
        <v>461</v>
      </c>
      <c r="C321" s="29">
        <v>902</v>
      </c>
      <c r="D321" s="30">
        <v>5</v>
      </c>
      <c r="E321" s="30">
        <v>2</v>
      </c>
      <c r="F321" s="31" t="s">
        <v>463</v>
      </c>
      <c r="G321" s="32"/>
      <c r="H321" s="48">
        <f>H322</f>
        <v>0</v>
      </c>
      <c r="I321" s="33">
        <f>I322</f>
        <v>0</v>
      </c>
      <c r="J321" s="33">
        <f>J322</f>
        <v>0</v>
      </c>
      <c r="L321" s="6"/>
    </row>
    <row r="322" spans="1:12" ht="31.5" hidden="1" outlineLevel="1">
      <c r="A322" s="27"/>
      <c r="B322" s="28" t="s">
        <v>131</v>
      </c>
      <c r="C322" s="29">
        <v>902</v>
      </c>
      <c r="D322" s="30">
        <v>5</v>
      </c>
      <c r="E322" s="30">
        <v>2</v>
      </c>
      <c r="F322" s="31" t="s">
        <v>463</v>
      </c>
      <c r="G322" s="32">
        <v>400</v>
      </c>
      <c r="H322" s="48">
        <v>0</v>
      </c>
      <c r="I322" s="33">
        <v>0</v>
      </c>
      <c r="J322" s="33">
        <v>0</v>
      </c>
      <c r="L322" s="6"/>
    </row>
    <row r="323" spans="1:12">
      <c r="A323" s="27"/>
      <c r="B323" s="28" t="s">
        <v>797</v>
      </c>
      <c r="C323" s="29">
        <v>902</v>
      </c>
      <c r="D323" s="30">
        <v>5</v>
      </c>
      <c r="E323" s="30">
        <v>2</v>
      </c>
      <c r="F323" s="31" t="s">
        <v>798</v>
      </c>
      <c r="G323" s="32"/>
      <c r="H323" s="33">
        <f>H327+H324+H330</f>
        <v>598</v>
      </c>
      <c r="I323" s="33">
        <f>I327+I324</f>
        <v>275424.09999999998</v>
      </c>
      <c r="J323" s="33">
        <f>J327+J324</f>
        <v>0</v>
      </c>
      <c r="L323" s="6"/>
    </row>
    <row r="324" spans="1:12">
      <c r="A324" s="27"/>
      <c r="B324" s="28" t="s">
        <v>799</v>
      </c>
      <c r="C324" s="29">
        <v>902</v>
      </c>
      <c r="D324" s="30">
        <v>5</v>
      </c>
      <c r="E324" s="30">
        <v>2</v>
      </c>
      <c r="F324" s="31" t="s">
        <v>800</v>
      </c>
      <c r="G324" s="32"/>
      <c r="H324" s="33">
        <f t="shared" ref="H324:J325" si="58">H325</f>
        <v>0</v>
      </c>
      <c r="I324" s="33">
        <f t="shared" si="58"/>
        <v>275424.09999999998</v>
      </c>
      <c r="J324" s="33">
        <f t="shared" si="58"/>
        <v>0</v>
      </c>
      <c r="L324" s="6"/>
    </row>
    <row r="325" spans="1:12">
      <c r="A325" s="27"/>
      <c r="B325" s="28" t="s">
        <v>801</v>
      </c>
      <c r="C325" s="29">
        <v>902</v>
      </c>
      <c r="D325" s="30">
        <v>5</v>
      </c>
      <c r="E325" s="30">
        <v>2</v>
      </c>
      <c r="F325" s="31" t="s">
        <v>802</v>
      </c>
      <c r="G325" s="32"/>
      <c r="H325" s="33">
        <f t="shared" si="58"/>
        <v>0</v>
      </c>
      <c r="I325" s="33">
        <f t="shared" si="58"/>
        <v>275424.09999999998</v>
      </c>
      <c r="J325" s="33">
        <f t="shared" si="58"/>
        <v>0</v>
      </c>
      <c r="K325" s="6"/>
      <c r="L325" s="6"/>
    </row>
    <row r="326" spans="1:12" ht="31.5">
      <c r="A326" s="27"/>
      <c r="B326" s="28" t="s">
        <v>131</v>
      </c>
      <c r="C326" s="29">
        <v>902</v>
      </c>
      <c r="D326" s="30">
        <v>5</v>
      </c>
      <c r="E326" s="30">
        <v>2</v>
      </c>
      <c r="F326" s="31" t="s">
        <v>802</v>
      </c>
      <c r="G326" s="32">
        <v>400</v>
      </c>
      <c r="H326" s="33">
        <v>0</v>
      </c>
      <c r="I326" s="33">
        <v>275424.09999999998</v>
      </c>
      <c r="J326" s="33">
        <v>0</v>
      </c>
      <c r="K326" s="6"/>
      <c r="L326" s="6"/>
    </row>
    <row r="327" spans="1:12">
      <c r="A327" s="27"/>
      <c r="B327" s="28" t="s">
        <v>803</v>
      </c>
      <c r="C327" s="29">
        <v>902</v>
      </c>
      <c r="D327" s="30">
        <v>5</v>
      </c>
      <c r="E327" s="30">
        <v>2</v>
      </c>
      <c r="F327" s="31" t="s">
        <v>804</v>
      </c>
      <c r="G327" s="32"/>
      <c r="H327" s="33">
        <f t="shared" ref="H327:J328" si="59">H328</f>
        <v>598</v>
      </c>
      <c r="I327" s="33">
        <f t="shared" si="59"/>
        <v>0</v>
      </c>
      <c r="J327" s="33">
        <f t="shared" si="59"/>
        <v>0</v>
      </c>
      <c r="K327" s="6"/>
      <c r="L327" s="6"/>
    </row>
    <row r="328" spans="1:12">
      <c r="A328" s="27"/>
      <c r="B328" s="28" t="s">
        <v>94</v>
      </c>
      <c r="C328" s="29">
        <v>902</v>
      </c>
      <c r="D328" s="30">
        <v>5</v>
      </c>
      <c r="E328" s="30">
        <v>2</v>
      </c>
      <c r="F328" s="31" t="s">
        <v>805</v>
      </c>
      <c r="G328" s="32"/>
      <c r="H328" s="33">
        <f t="shared" si="59"/>
        <v>598</v>
      </c>
      <c r="I328" s="33">
        <f t="shared" si="59"/>
        <v>0</v>
      </c>
      <c r="J328" s="33">
        <f t="shared" si="59"/>
        <v>0</v>
      </c>
      <c r="K328" s="6"/>
      <c r="L328" s="6"/>
    </row>
    <row r="329" spans="1:12" collapsed="1">
      <c r="A329" s="27"/>
      <c r="B329" s="28" t="s">
        <v>514</v>
      </c>
      <c r="C329" s="29">
        <v>902</v>
      </c>
      <c r="D329" s="30">
        <v>5</v>
      </c>
      <c r="E329" s="30">
        <v>2</v>
      </c>
      <c r="F329" s="31" t="s">
        <v>805</v>
      </c>
      <c r="G329" s="32">
        <v>500</v>
      </c>
      <c r="H329" s="33">
        <v>598</v>
      </c>
      <c r="I329" s="33">
        <v>0</v>
      </c>
      <c r="J329" s="33">
        <v>0</v>
      </c>
      <c r="K329" s="6">
        <v>598</v>
      </c>
      <c r="L329" s="6"/>
    </row>
    <row r="330" spans="1:12" hidden="1" outlineLevel="1">
      <c r="A330" s="27"/>
      <c r="B330" s="28" t="s">
        <v>806</v>
      </c>
      <c r="C330" s="29">
        <v>902</v>
      </c>
      <c r="D330" s="30">
        <v>5</v>
      </c>
      <c r="E330" s="30">
        <v>2</v>
      </c>
      <c r="F330" s="31" t="s">
        <v>807</v>
      </c>
      <c r="G330" s="32"/>
      <c r="H330" s="33">
        <f>H331</f>
        <v>0</v>
      </c>
      <c r="I330" s="33">
        <v>0</v>
      </c>
      <c r="J330" s="33">
        <v>0</v>
      </c>
      <c r="K330" s="6"/>
      <c r="L330" s="6"/>
    </row>
    <row r="331" spans="1:12" hidden="1" outlineLevel="1">
      <c r="A331" s="27"/>
      <c r="B331" s="28" t="s">
        <v>94</v>
      </c>
      <c r="C331" s="29">
        <v>902</v>
      </c>
      <c r="D331" s="30">
        <v>5</v>
      </c>
      <c r="E331" s="30">
        <v>2</v>
      </c>
      <c r="F331" s="31" t="s">
        <v>808</v>
      </c>
      <c r="G331" s="32"/>
      <c r="H331" s="33">
        <f>H332</f>
        <v>0</v>
      </c>
      <c r="I331" s="33">
        <v>0</v>
      </c>
      <c r="J331" s="33">
        <v>0</v>
      </c>
      <c r="K331" s="6"/>
      <c r="L331" s="6"/>
    </row>
    <row r="332" spans="1:12" hidden="1" outlineLevel="1">
      <c r="A332" s="27"/>
      <c r="B332" s="28" t="s">
        <v>514</v>
      </c>
      <c r="C332" s="29">
        <v>902</v>
      </c>
      <c r="D332" s="30">
        <v>5</v>
      </c>
      <c r="E332" s="30">
        <v>2</v>
      </c>
      <c r="F332" s="31" t="s">
        <v>808</v>
      </c>
      <c r="G332" s="32">
        <v>500</v>
      </c>
      <c r="H332" s="33">
        <v>0</v>
      </c>
      <c r="I332" s="33">
        <v>0</v>
      </c>
      <c r="J332" s="33">
        <v>0</v>
      </c>
      <c r="K332" s="6"/>
      <c r="L332" s="6"/>
    </row>
    <row r="333" spans="1:12" hidden="1" outlineLevel="1">
      <c r="A333" s="27"/>
      <c r="B333" s="28" t="s">
        <v>826</v>
      </c>
      <c r="C333" s="29">
        <v>902</v>
      </c>
      <c r="D333" s="30">
        <v>5</v>
      </c>
      <c r="E333" s="30">
        <v>2</v>
      </c>
      <c r="F333" s="31" t="s">
        <v>827</v>
      </c>
      <c r="G333" s="32"/>
      <c r="H333" s="33">
        <f>H334</f>
        <v>0</v>
      </c>
      <c r="I333" s="33">
        <f>I334</f>
        <v>0</v>
      </c>
      <c r="J333" s="33">
        <f>J334</f>
        <v>0</v>
      </c>
      <c r="K333" s="6"/>
      <c r="L333" s="6"/>
    </row>
    <row r="334" spans="1:12" hidden="1" outlineLevel="1">
      <c r="A334" s="27"/>
      <c r="B334" s="28" t="s">
        <v>828</v>
      </c>
      <c r="C334" s="29">
        <v>902</v>
      </c>
      <c r="D334" s="30">
        <v>5</v>
      </c>
      <c r="E334" s="30">
        <v>2</v>
      </c>
      <c r="F334" s="31" t="s">
        <v>829</v>
      </c>
      <c r="G334" s="32"/>
      <c r="H334" s="33">
        <f>H335+H337</f>
        <v>0</v>
      </c>
      <c r="I334" s="33">
        <f>I335</f>
        <v>0</v>
      </c>
      <c r="J334" s="33">
        <f>J335</f>
        <v>0</v>
      </c>
      <c r="K334" s="6"/>
      <c r="L334" s="6"/>
    </row>
    <row r="335" spans="1:12" ht="78.75" hidden="1" outlineLevel="1">
      <c r="A335" s="27"/>
      <c r="B335" s="28" t="s">
        <v>866</v>
      </c>
      <c r="C335" s="29">
        <v>902</v>
      </c>
      <c r="D335" s="30">
        <v>5</v>
      </c>
      <c r="E335" s="30">
        <v>2</v>
      </c>
      <c r="F335" s="31" t="s">
        <v>831</v>
      </c>
      <c r="G335" s="32"/>
      <c r="H335" s="33">
        <f>H336</f>
        <v>0</v>
      </c>
      <c r="I335" s="33">
        <f>I336</f>
        <v>0</v>
      </c>
      <c r="J335" s="33">
        <f>J336</f>
        <v>0</v>
      </c>
      <c r="K335" s="6"/>
      <c r="L335" s="6"/>
    </row>
    <row r="336" spans="1:12" hidden="1" outlineLevel="1">
      <c r="A336" s="27"/>
      <c r="B336" s="28" t="s">
        <v>192</v>
      </c>
      <c r="C336" s="29">
        <v>902</v>
      </c>
      <c r="D336" s="30">
        <v>5</v>
      </c>
      <c r="E336" s="30">
        <v>2</v>
      </c>
      <c r="F336" s="31" t="s">
        <v>831</v>
      </c>
      <c r="G336" s="32">
        <v>800</v>
      </c>
      <c r="H336" s="33">
        <v>0</v>
      </c>
      <c r="I336" s="33">
        <v>0</v>
      </c>
      <c r="J336" s="33">
        <v>0</v>
      </c>
      <c r="K336" s="6"/>
      <c r="L336" s="6"/>
    </row>
    <row r="337" spans="1:81" ht="31.5" hidden="1" outlineLevel="1">
      <c r="A337" s="27"/>
      <c r="B337" s="28" t="s">
        <v>832</v>
      </c>
      <c r="C337" s="29">
        <v>902</v>
      </c>
      <c r="D337" s="30">
        <v>5</v>
      </c>
      <c r="E337" s="30">
        <v>2</v>
      </c>
      <c r="F337" s="31" t="s">
        <v>833</v>
      </c>
      <c r="G337" s="32"/>
      <c r="H337" s="33">
        <f>H338</f>
        <v>0</v>
      </c>
      <c r="I337" s="33">
        <f>I338</f>
        <v>0</v>
      </c>
      <c r="J337" s="33">
        <f>J338</f>
        <v>0</v>
      </c>
      <c r="K337" s="6"/>
      <c r="L337" s="6"/>
    </row>
    <row r="338" spans="1:81" hidden="1" outlineLevel="1">
      <c r="A338" s="27"/>
      <c r="B338" s="28" t="s">
        <v>192</v>
      </c>
      <c r="C338" s="29">
        <v>902</v>
      </c>
      <c r="D338" s="30">
        <v>5</v>
      </c>
      <c r="E338" s="30">
        <v>2</v>
      </c>
      <c r="F338" s="31" t="s">
        <v>833</v>
      </c>
      <c r="G338" s="32">
        <v>800</v>
      </c>
      <c r="H338" s="33">
        <v>0</v>
      </c>
      <c r="I338" s="33">
        <v>0</v>
      </c>
      <c r="J338" s="33">
        <v>0</v>
      </c>
      <c r="K338" s="6"/>
      <c r="L338" s="6"/>
    </row>
    <row r="339" spans="1:81">
      <c r="A339" s="27"/>
      <c r="B339" s="28" t="s">
        <v>38</v>
      </c>
      <c r="C339" s="29">
        <v>902</v>
      </c>
      <c r="D339" s="30">
        <v>5</v>
      </c>
      <c r="E339" s="30">
        <v>3</v>
      </c>
      <c r="F339" s="31"/>
      <c r="G339" s="32"/>
      <c r="H339" s="33">
        <f>H340+H350</f>
        <v>16270</v>
      </c>
      <c r="I339" s="33">
        <f>I340+I350</f>
        <v>750</v>
      </c>
      <c r="J339" s="33">
        <f>J340+J350</f>
        <v>750</v>
      </c>
      <c r="K339" s="6"/>
      <c r="L339" s="6"/>
    </row>
    <row r="340" spans="1:81" ht="47.25">
      <c r="A340" s="27"/>
      <c r="B340" s="28" t="s">
        <v>616</v>
      </c>
      <c r="C340" s="29">
        <v>902</v>
      </c>
      <c r="D340" s="30">
        <v>5</v>
      </c>
      <c r="E340" s="30">
        <v>3</v>
      </c>
      <c r="F340" s="31" t="s">
        <v>617</v>
      </c>
      <c r="G340" s="32"/>
      <c r="H340" s="33">
        <f>H341</f>
        <v>750</v>
      </c>
      <c r="I340" s="33">
        <f>I341</f>
        <v>750</v>
      </c>
      <c r="J340" s="33">
        <f>J341</f>
        <v>750</v>
      </c>
      <c r="K340" s="6"/>
      <c r="L340" s="6"/>
    </row>
    <row r="341" spans="1:81" ht="47.25">
      <c r="A341" s="27"/>
      <c r="B341" s="28" t="s">
        <v>618</v>
      </c>
      <c r="C341" s="29">
        <v>902</v>
      </c>
      <c r="D341" s="30">
        <v>5</v>
      </c>
      <c r="E341" s="30">
        <v>3</v>
      </c>
      <c r="F341" s="31" t="s">
        <v>619</v>
      </c>
      <c r="G341" s="32"/>
      <c r="H341" s="33">
        <f>H342+H345</f>
        <v>750</v>
      </c>
      <c r="I341" s="33">
        <f>I342+I345</f>
        <v>750</v>
      </c>
      <c r="J341" s="33">
        <f>J342+J345</f>
        <v>750</v>
      </c>
    </row>
    <row r="342" spans="1:81" ht="31.5">
      <c r="A342" s="27"/>
      <c r="B342" s="28" t="s">
        <v>620</v>
      </c>
      <c r="C342" s="29">
        <v>902</v>
      </c>
      <c r="D342" s="30">
        <v>5</v>
      </c>
      <c r="E342" s="30">
        <v>3</v>
      </c>
      <c r="F342" s="31" t="s">
        <v>621</v>
      </c>
      <c r="G342" s="32"/>
      <c r="H342" s="33">
        <f>H343</f>
        <v>750</v>
      </c>
      <c r="I342" s="33">
        <f t="shared" ref="I342:J342" si="60">I343</f>
        <v>750</v>
      </c>
      <c r="J342" s="33">
        <f t="shared" si="60"/>
        <v>750</v>
      </c>
    </row>
    <row r="343" spans="1:81" ht="31.5">
      <c r="A343" s="27"/>
      <c r="B343" s="28" t="s">
        <v>622</v>
      </c>
      <c r="C343" s="29">
        <v>902</v>
      </c>
      <c r="D343" s="30">
        <v>5</v>
      </c>
      <c r="E343" s="30">
        <v>3</v>
      </c>
      <c r="F343" s="31" t="s">
        <v>623</v>
      </c>
      <c r="G343" s="32"/>
      <c r="H343" s="33">
        <f>H344</f>
        <v>750</v>
      </c>
      <c r="I343" s="33">
        <f t="shared" ref="I343:J343" si="61">I344</f>
        <v>750</v>
      </c>
      <c r="J343" s="33">
        <f t="shared" si="61"/>
        <v>750</v>
      </c>
    </row>
    <row r="344" spans="1:81" s="3" customFormat="1" ht="31.5" collapsed="1">
      <c r="A344" s="27"/>
      <c r="B344" s="28" t="s">
        <v>102</v>
      </c>
      <c r="C344" s="29">
        <v>902</v>
      </c>
      <c r="D344" s="30">
        <v>5</v>
      </c>
      <c r="E344" s="30">
        <v>3</v>
      </c>
      <c r="F344" s="31" t="s">
        <v>623</v>
      </c>
      <c r="G344" s="32">
        <v>200</v>
      </c>
      <c r="H344" s="33">
        <v>750</v>
      </c>
      <c r="I344" s="33">
        <v>750</v>
      </c>
      <c r="J344" s="33">
        <v>750</v>
      </c>
      <c r="K344" s="8"/>
      <c r="L344" s="9"/>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row>
    <row r="345" spans="1:81" hidden="1" outlineLevel="1">
      <c r="A345" s="27"/>
      <c r="B345" s="28" t="s">
        <v>624</v>
      </c>
      <c r="C345" s="29">
        <v>902</v>
      </c>
      <c r="D345" s="30">
        <v>5</v>
      </c>
      <c r="E345" s="30">
        <v>3</v>
      </c>
      <c r="F345" s="31" t="s">
        <v>625</v>
      </c>
      <c r="G345" s="32"/>
      <c r="H345" s="33">
        <f>H346+H348</f>
        <v>0</v>
      </c>
      <c r="I345" s="33">
        <f>I346+I348</f>
        <v>0</v>
      </c>
      <c r="J345" s="33">
        <f>J346+J348</f>
        <v>0</v>
      </c>
    </row>
    <row r="346" spans="1:81" ht="31.5" hidden="1" outlineLevel="1">
      <c r="A346" s="27"/>
      <c r="B346" s="28" t="s">
        <v>626</v>
      </c>
      <c r="C346" s="29">
        <v>902</v>
      </c>
      <c r="D346" s="30">
        <v>5</v>
      </c>
      <c r="E346" s="30">
        <v>3</v>
      </c>
      <c r="F346" s="31" t="s">
        <v>627</v>
      </c>
      <c r="G346" s="32"/>
      <c r="H346" s="33">
        <f>H347</f>
        <v>0</v>
      </c>
      <c r="I346" s="33">
        <f t="shared" ref="I346:J346" si="62">I347</f>
        <v>0</v>
      </c>
      <c r="J346" s="33">
        <f t="shared" si="62"/>
        <v>0</v>
      </c>
    </row>
    <row r="347" spans="1:81" s="3" customFormat="1" ht="31.5" hidden="1" outlineLevel="1">
      <c r="A347" s="27"/>
      <c r="B347" s="28" t="s">
        <v>102</v>
      </c>
      <c r="C347" s="29">
        <v>902</v>
      </c>
      <c r="D347" s="30">
        <v>5</v>
      </c>
      <c r="E347" s="30">
        <v>3</v>
      </c>
      <c r="F347" s="31" t="s">
        <v>627</v>
      </c>
      <c r="G347" s="32">
        <v>200</v>
      </c>
      <c r="H347" s="33"/>
      <c r="I347" s="33">
        <v>0</v>
      </c>
      <c r="J347" s="33">
        <v>0</v>
      </c>
      <c r="K347" s="8"/>
      <c r="L347" s="9"/>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row>
    <row r="348" spans="1:81" ht="31.5" hidden="1" outlineLevel="1">
      <c r="A348" s="27"/>
      <c r="B348" s="28" t="s">
        <v>626</v>
      </c>
      <c r="C348" s="29">
        <v>902</v>
      </c>
      <c r="D348" s="30">
        <v>5</v>
      </c>
      <c r="E348" s="30">
        <v>3</v>
      </c>
      <c r="F348" s="31" t="s">
        <v>628</v>
      </c>
      <c r="G348" s="32"/>
      <c r="H348" s="33">
        <f>H349</f>
        <v>0</v>
      </c>
      <c r="I348" s="33">
        <f t="shared" ref="I348:J348" si="63">I349</f>
        <v>0</v>
      </c>
      <c r="J348" s="33">
        <f t="shared" si="63"/>
        <v>0</v>
      </c>
    </row>
    <row r="349" spans="1:81" s="3" customFormat="1" ht="31.5" hidden="1" outlineLevel="1">
      <c r="A349" s="27"/>
      <c r="B349" s="28" t="s">
        <v>102</v>
      </c>
      <c r="C349" s="29">
        <v>902</v>
      </c>
      <c r="D349" s="30">
        <v>5</v>
      </c>
      <c r="E349" s="30">
        <v>3</v>
      </c>
      <c r="F349" s="31" t="s">
        <v>628</v>
      </c>
      <c r="G349" s="32">
        <v>200</v>
      </c>
      <c r="H349" s="33"/>
      <c r="I349" s="33">
        <v>0</v>
      </c>
      <c r="J349" s="33">
        <v>0</v>
      </c>
      <c r="K349" s="44"/>
      <c r="L349" s="9"/>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row>
    <row r="350" spans="1:81">
      <c r="A350" s="27"/>
      <c r="B350" s="28" t="s">
        <v>809</v>
      </c>
      <c r="C350" s="29">
        <v>902</v>
      </c>
      <c r="D350" s="30">
        <v>5</v>
      </c>
      <c r="E350" s="30">
        <v>3</v>
      </c>
      <c r="F350" s="31" t="s">
        <v>810</v>
      </c>
      <c r="G350" s="32"/>
      <c r="H350" s="33">
        <f>H351+H354</f>
        <v>15520</v>
      </c>
      <c r="I350" s="33">
        <f t="shared" ref="I350:J350" si="64">I351+I354</f>
        <v>0</v>
      </c>
      <c r="J350" s="33">
        <f t="shared" si="64"/>
        <v>0</v>
      </c>
    </row>
    <row r="351" spans="1:81">
      <c r="A351" s="27"/>
      <c r="B351" s="28" t="s">
        <v>811</v>
      </c>
      <c r="C351" s="29">
        <v>902</v>
      </c>
      <c r="D351" s="30">
        <v>5</v>
      </c>
      <c r="E351" s="30">
        <v>3</v>
      </c>
      <c r="F351" s="31" t="s">
        <v>812</v>
      </c>
      <c r="G351" s="32"/>
      <c r="H351" s="33">
        <f>H352</f>
        <v>15520</v>
      </c>
      <c r="I351" s="33">
        <f t="shared" ref="I351:J355" si="65">I352</f>
        <v>0</v>
      </c>
      <c r="J351" s="33">
        <f t="shared" si="65"/>
        <v>0</v>
      </c>
    </row>
    <row r="352" spans="1:81" ht="63">
      <c r="A352" s="27"/>
      <c r="B352" s="28" t="s">
        <v>813</v>
      </c>
      <c r="C352" s="29">
        <v>902</v>
      </c>
      <c r="D352" s="30">
        <v>5</v>
      </c>
      <c r="E352" s="30">
        <v>3</v>
      </c>
      <c r="F352" s="31" t="s">
        <v>814</v>
      </c>
      <c r="G352" s="32"/>
      <c r="H352" s="33">
        <f>H353</f>
        <v>15520</v>
      </c>
      <c r="I352" s="33">
        <v>0</v>
      </c>
      <c r="J352" s="33">
        <f t="shared" si="65"/>
        <v>0</v>
      </c>
    </row>
    <row r="353" spans="1:12" collapsed="1">
      <c r="A353" s="27"/>
      <c r="B353" s="28" t="s">
        <v>514</v>
      </c>
      <c r="C353" s="29">
        <v>902</v>
      </c>
      <c r="D353" s="30">
        <v>5</v>
      </c>
      <c r="E353" s="30">
        <v>3</v>
      </c>
      <c r="F353" s="31" t="s">
        <v>814</v>
      </c>
      <c r="G353" s="32">
        <v>500</v>
      </c>
      <c r="H353" s="33">
        <v>15520</v>
      </c>
      <c r="I353" s="33">
        <v>0</v>
      </c>
      <c r="J353" s="33">
        <v>0</v>
      </c>
    </row>
    <row r="354" spans="1:12" hidden="1" outlineLevel="1">
      <c r="A354" s="27"/>
      <c r="B354" s="28" t="s">
        <v>815</v>
      </c>
      <c r="C354" s="29">
        <v>902</v>
      </c>
      <c r="D354" s="30">
        <v>5</v>
      </c>
      <c r="E354" s="30">
        <v>3</v>
      </c>
      <c r="F354" s="31" t="s">
        <v>816</v>
      </c>
      <c r="G354" s="32"/>
      <c r="H354" s="33">
        <f>H355</f>
        <v>0</v>
      </c>
      <c r="I354" s="33">
        <f t="shared" si="65"/>
        <v>0</v>
      </c>
      <c r="J354" s="33">
        <f t="shared" si="65"/>
        <v>0</v>
      </c>
    </row>
    <row r="355" spans="1:12" hidden="1" outlineLevel="1">
      <c r="A355" s="27"/>
      <c r="B355" s="28" t="s">
        <v>94</v>
      </c>
      <c r="C355" s="29">
        <v>902</v>
      </c>
      <c r="D355" s="30">
        <v>5</v>
      </c>
      <c r="E355" s="30">
        <v>3</v>
      </c>
      <c r="F355" s="31" t="s">
        <v>817</v>
      </c>
      <c r="G355" s="32"/>
      <c r="H355" s="33">
        <f>H356</f>
        <v>0</v>
      </c>
      <c r="I355" s="33">
        <f t="shared" si="65"/>
        <v>0</v>
      </c>
      <c r="J355" s="33">
        <f t="shared" si="65"/>
        <v>0</v>
      </c>
    </row>
    <row r="356" spans="1:12" hidden="1" outlineLevel="1">
      <c r="A356" s="27"/>
      <c r="B356" s="28" t="s">
        <v>514</v>
      </c>
      <c r="C356" s="29">
        <v>902</v>
      </c>
      <c r="D356" s="30">
        <v>5</v>
      </c>
      <c r="E356" s="30">
        <v>3</v>
      </c>
      <c r="F356" s="31" t="s">
        <v>817</v>
      </c>
      <c r="G356" s="32">
        <v>500</v>
      </c>
      <c r="H356" s="33">
        <v>0</v>
      </c>
      <c r="I356" s="33">
        <v>0</v>
      </c>
      <c r="J356" s="33">
        <v>0</v>
      </c>
      <c r="K356" s="44"/>
    </row>
    <row r="357" spans="1:12">
      <c r="A357" s="27"/>
      <c r="B357" s="28" t="s">
        <v>39</v>
      </c>
      <c r="C357" s="29">
        <v>902</v>
      </c>
      <c r="D357" s="30">
        <v>5</v>
      </c>
      <c r="E357" s="30">
        <v>5</v>
      </c>
      <c r="F357" s="31"/>
      <c r="G357" s="32"/>
      <c r="H357" s="33">
        <f>H358</f>
        <v>11633.9</v>
      </c>
      <c r="I357" s="33">
        <f t="shared" ref="I357:J359" si="66">I358</f>
        <v>11977.1</v>
      </c>
      <c r="J357" s="33">
        <f t="shared" si="66"/>
        <v>11987.7</v>
      </c>
    </row>
    <row r="358" spans="1:12">
      <c r="A358" s="27"/>
      <c r="B358" s="28" t="s">
        <v>729</v>
      </c>
      <c r="C358" s="29">
        <v>902</v>
      </c>
      <c r="D358" s="30">
        <v>5</v>
      </c>
      <c r="E358" s="30">
        <v>5</v>
      </c>
      <c r="F358" s="31" t="s">
        <v>730</v>
      </c>
      <c r="G358" s="32"/>
      <c r="H358" s="33">
        <f>H359</f>
        <v>11633.9</v>
      </c>
      <c r="I358" s="33">
        <f t="shared" si="66"/>
        <v>11977.1</v>
      </c>
      <c r="J358" s="33">
        <f t="shared" si="66"/>
        <v>11987.7</v>
      </c>
    </row>
    <row r="359" spans="1:12">
      <c r="A359" s="27"/>
      <c r="B359" s="28" t="s">
        <v>760</v>
      </c>
      <c r="C359" s="29">
        <v>902</v>
      </c>
      <c r="D359" s="30">
        <v>5</v>
      </c>
      <c r="E359" s="30">
        <v>5</v>
      </c>
      <c r="F359" s="31" t="s">
        <v>761</v>
      </c>
      <c r="G359" s="32"/>
      <c r="H359" s="33">
        <f>H360</f>
        <v>11633.9</v>
      </c>
      <c r="I359" s="33">
        <f t="shared" si="66"/>
        <v>11977.1</v>
      </c>
      <c r="J359" s="33">
        <f t="shared" si="66"/>
        <v>11987.7</v>
      </c>
    </row>
    <row r="360" spans="1:12" ht="31.5">
      <c r="A360" s="27"/>
      <c r="B360" s="28" t="s">
        <v>340</v>
      </c>
      <c r="C360" s="29">
        <v>902</v>
      </c>
      <c r="D360" s="30">
        <v>5</v>
      </c>
      <c r="E360" s="30">
        <v>5</v>
      </c>
      <c r="F360" s="31" t="s">
        <v>762</v>
      </c>
      <c r="G360" s="32"/>
      <c r="H360" s="33">
        <f>H361+H362+H363</f>
        <v>11633.9</v>
      </c>
      <c r="I360" s="33">
        <f>I361+I362+I363</f>
        <v>11977.1</v>
      </c>
      <c r="J360" s="33">
        <f>J361+J362+J363</f>
        <v>11987.7</v>
      </c>
    </row>
    <row r="361" spans="1:12" ht="47.25">
      <c r="A361" s="27"/>
      <c r="B361" s="28" t="s">
        <v>114</v>
      </c>
      <c r="C361" s="29">
        <v>902</v>
      </c>
      <c r="D361" s="30">
        <v>5</v>
      </c>
      <c r="E361" s="30">
        <v>5</v>
      </c>
      <c r="F361" s="31" t="s">
        <v>762</v>
      </c>
      <c r="G361" s="32">
        <v>100</v>
      </c>
      <c r="H361" s="33">
        <v>11004.3</v>
      </c>
      <c r="I361" s="33">
        <v>11377.1</v>
      </c>
      <c r="J361" s="33">
        <v>11377.1</v>
      </c>
    </row>
    <row r="362" spans="1:12" ht="31.5">
      <c r="A362" s="27"/>
      <c r="B362" s="28" t="s">
        <v>102</v>
      </c>
      <c r="C362" s="29">
        <v>902</v>
      </c>
      <c r="D362" s="30">
        <v>5</v>
      </c>
      <c r="E362" s="30">
        <v>5</v>
      </c>
      <c r="F362" s="31" t="s">
        <v>762</v>
      </c>
      <c r="G362" s="32">
        <v>200</v>
      </c>
      <c r="H362" s="33">
        <f>569.2+36.5</f>
        <v>605.70000000000005</v>
      </c>
      <c r="I362" s="33">
        <v>576.1</v>
      </c>
      <c r="J362" s="33">
        <v>586.70000000000005</v>
      </c>
      <c r="K362" s="8">
        <v>36.5</v>
      </c>
    </row>
    <row r="363" spans="1:12">
      <c r="A363" s="27"/>
      <c r="B363" s="28" t="s">
        <v>192</v>
      </c>
      <c r="C363" s="29">
        <v>902</v>
      </c>
      <c r="D363" s="30">
        <v>5</v>
      </c>
      <c r="E363" s="30">
        <v>5</v>
      </c>
      <c r="F363" s="31" t="s">
        <v>762</v>
      </c>
      <c r="G363" s="32">
        <v>800</v>
      </c>
      <c r="H363" s="33">
        <v>23.9</v>
      </c>
      <c r="I363" s="33">
        <v>23.9</v>
      </c>
      <c r="J363" s="33">
        <v>23.9</v>
      </c>
    </row>
    <row r="364" spans="1:12">
      <c r="A364" s="27"/>
      <c r="B364" s="28" t="s">
        <v>41</v>
      </c>
      <c r="C364" s="29">
        <v>902</v>
      </c>
      <c r="D364" s="30">
        <v>7</v>
      </c>
      <c r="E364" s="30"/>
      <c r="F364" s="31"/>
      <c r="G364" s="32"/>
      <c r="H364" s="33">
        <f>H381+H387+H365</f>
        <v>91767.099999999991</v>
      </c>
      <c r="I364" s="33">
        <f>I381+I387+I365</f>
        <v>122736</v>
      </c>
      <c r="J364" s="33">
        <f>J381+J387+J365</f>
        <v>80635.699999999983</v>
      </c>
    </row>
    <row r="365" spans="1:12" collapsed="1">
      <c r="A365" s="27"/>
      <c r="B365" s="28" t="s">
        <v>42</v>
      </c>
      <c r="C365" s="29">
        <v>902</v>
      </c>
      <c r="D365" s="30">
        <v>7</v>
      </c>
      <c r="E365" s="30">
        <v>1</v>
      </c>
      <c r="F365" s="31"/>
      <c r="G365" s="32"/>
      <c r="H365" s="33">
        <f>H371+H366</f>
        <v>11202.5</v>
      </c>
      <c r="I365" s="33">
        <f>I371+I366</f>
        <v>42495.4</v>
      </c>
      <c r="J365" s="33">
        <f>J371+J366</f>
        <v>0</v>
      </c>
    </row>
    <row r="366" spans="1:12" hidden="1" outlineLevel="1">
      <c r="A366" s="27"/>
      <c r="B366" s="28" t="s">
        <v>867</v>
      </c>
      <c r="C366" s="29">
        <v>902</v>
      </c>
      <c r="D366" s="30">
        <v>7</v>
      </c>
      <c r="E366" s="30">
        <v>1</v>
      </c>
      <c r="F366" s="31" t="s">
        <v>82</v>
      </c>
      <c r="G366" s="32"/>
      <c r="H366" s="33">
        <f t="shared" ref="H366:J369" si="67">H367</f>
        <v>0</v>
      </c>
      <c r="I366" s="33">
        <f t="shared" si="67"/>
        <v>0</v>
      </c>
      <c r="J366" s="33">
        <f t="shared" si="67"/>
        <v>0</v>
      </c>
    </row>
    <row r="367" spans="1:12" hidden="1" outlineLevel="1">
      <c r="A367" s="27"/>
      <c r="B367" s="28" t="s">
        <v>83</v>
      </c>
      <c r="C367" s="29">
        <v>902</v>
      </c>
      <c r="D367" s="30">
        <v>7</v>
      </c>
      <c r="E367" s="30">
        <v>1</v>
      </c>
      <c r="F367" s="31" t="s">
        <v>84</v>
      </c>
      <c r="G367" s="32"/>
      <c r="H367" s="33">
        <f t="shared" si="67"/>
        <v>0</v>
      </c>
      <c r="I367" s="33">
        <f t="shared" si="67"/>
        <v>0</v>
      </c>
      <c r="J367" s="33">
        <f t="shared" si="67"/>
        <v>0</v>
      </c>
      <c r="L367" s="6"/>
    </row>
    <row r="368" spans="1:12" ht="47.25" hidden="1" outlineLevel="1">
      <c r="A368" s="27"/>
      <c r="B368" s="28" t="s">
        <v>868</v>
      </c>
      <c r="C368" s="29">
        <v>902</v>
      </c>
      <c r="D368" s="30">
        <v>7</v>
      </c>
      <c r="E368" s="30">
        <v>1</v>
      </c>
      <c r="F368" s="31" t="s">
        <v>86</v>
      </c>
      <c r="G368" s="32"/>
      <c r="H368" s="33">
        <f t="shared" si="67"/>
        <v>0</v>
      </c>
      <c r="I368" s="33">
        <f t="shared" si="67"/>
        <v>0</v>
      </c>
      <c r="J368" s="33">
        <f t="shared" si="67"/>
        <v>0</v>
      </c>
      <c r="L368" s="6"/>
    </row>
    <row r="369" spans="1:12" ht="78.75" hidden="1" outlineLevel="1">
      <c r="A369" s="27"/>
      <c r="B369" s="28" t="s">
        <v>100</v>
      </c>
      <c r="C369" s="29">
        <v>902</v>
      </c>
      <c r="D369" s="30">
        <v>7</v>
      </c>
      <c r="E369" s="30">
        <v>1</v>
      </c>
      <c r="F369" s="31" t="s">
        <v>101</v>
      </c>
      <c r="G369" s="32"/>
      <c r="H369" s="33">
        <f t="shared" si="67"/>
        <v>0</v>
      </c>
      <c r="I369" s="33">
        <f t="shared" si="67"/>
        <v>0</v>
      </c>
      <c r="J369" s="33">
        <f t="shared" si="67"/>
        <v>0</v>
      </c>
      <c r="L369" s="6"/>
    </row>
    <row r="370" spans="1:12" ht="31.5" hidden="1" outlineLevel="1">
      <c r="A370" s="27"/>
      <c r="B370" s="28" t="s">
        <v>102</v>
      </c>
      <c r="C370" s="29">
        <v>902</v>
      </c>
      <c r="D370" s="30">
        <v>7</v>
      </c>
      <c r="E370" s="30">
        <v>1</v>
      </c>
      <c r="F370" s="31" t="s">
        <v>101</v>
      </c>
      <c r="G370" s="32">
        <v>200</v>
      </c>
      <c r="H370" s="33">
        <v>0</v>
      </c>
      <c r="I370" s="33">
        <v>0</v>
      </c>
      <c r="J370" s="33">
        <v>0</v>
      </c>
      <c r="L370" s="6"/>
    </row>
    <row r="371" spans="1:12" ht="31.5">
      <c r="A371" s="27"/>
      <c r="B371" s="28" t="s">
        <v>527</v>
      </c>
      <c r="C371" s="29">
        <v>902</v>
      </c>
      <c r="D371" s="30">
        <v>7</v>
      </c>
      <c r="E371" s="30">
        <v>1</v>
      </c>
      <c r="F371" s="31" t="s">
        <v>528</v>
      </c>
      <c r="G371" s="32"/>
      <c r="H371" s="33">
        <f t="shared" ref="H371:J371" si="68">H372</f>
        <v>11202.5</v>
      </c>
      <c r="I371" s="33">
        <f t="shared" si="68"/>
        <v>42495.4</v>
      </c>
      <c r="J371" s="33">
        <f t="shared" si="68"/>
        <v>0</v>
      </c>
      <c r="L371" s="6"/>
    </row>
    <row r="372" spans="1:12" ht="31.5">
      <c r="A372" s="27"/>
      <c r="B372" s="28" t="s">
        <v>529</v>
      </c>
      <c r="C372" s="29">
        <v>902</v>
      </c>
      <c r="D372" s="30">
        <v>7</v>
      </c>
      <c r="E372" s="30">
        <v>1</v>
      </c>
      <c r="F372" s="31" t="s">
        <v>530</v>
      </c>
      <c r="G372" s="32"/>
      <c r="H372" s="33">
        <f>H373+H379</f>
        <v>11202.5</v>
      </c>
      <c r="I372" s="33">
        <f t="shared" ref="I372:J372" si="69">I373+I379</f>
        <v>42495.4</v>
      </c>
      <c r="J372" s="33">
        <f t="shared" si="69"/>
        <v>0</v>
      </c>
      <c r="L372" s="6"/>
    </row>
    <row r="373" spans="1:12" ht="31.5">
      <c r="A373" s="27"/>
      <c r="B373" s="28" t="s">
        <v>869</v>
      </c>
      <c r="C373" s="29">
        <v>902</v>
      </c>
      <c r="D373" s="30">
        <v>7</v>
      </c>
      <c r="E373" s="30">
        <v>1</v>
      </c>
      <c r="F373" s="31" t="s">
        <v>532</v>
      </c>
      <c r="G373" s="32"/>
      <c r="H373" s="33">
        <f>H374+H377</f>
        <v>11202.5</v>
      </c>
      <c r="I373" s="33">
        <f>I374+I377</f>
        <v>0</v>
      </c>
      <c r="J373" s="33">
        <f>J374+J377</f>
        <v>0</v>
      </c>
      <c r="L373" s="6"/>
    </row>
    <row r="374" spans="1:12" ht="31.5">
      <c r="A374" s="27"/>
      <c r="B374" s="28" t="s">
        <v>129</v>
      </c>
      <c r="C374" s="29">
        <v>902</v>
      </c>
      <c r="D374" s="30">
        <v>7</v>
      </c>
      <c r="E374" s="30">
        <v>1</v>
      </c>
      <c r="F374" s="31" t="s">
        <v>533</v>
      </c>
      <c r="G374" s="32"/>
      <c r="H374" s="33">
        <f>H376+H375</f>
        <v>11202.5</v>
      </c>
      <c r="I374" s="33">
        <f t="shared" ref="I374:J374" si="70">I376+I375</f>
        <v>0</v>
      </c>
      <c r="J374" s="33">
        <f t="shared" si="70"/>
        <v>0</v>
      </c>
      <c r="L374" s="6"/>
    </row>
    <row r="375" spans="1:12" ht="31.5">
      <c r="A375" s="27"/>
      <c r="B375" s="28" t="s">
        <v>102</v>
      </c>
      <c r="C375" s="29">
        <v>902</v>
      </c>
      <c r="D375" s="30">
        <v>7</v>
      </c>
      <c r="E375" s="30">
        <v>1</v>
      </c>
      <c r="F375" s="31" t="s">
        <v>533</v>
      </c>
      <c r="G375" s="32">
        <v>200</v>
      </c>
      <c r="H375" s="33">
        <v>3719.1</v>
      </c>
      <c r="I375" s="33">
        <v>0</v>
      </c>
      <c r="J375" s="33">
        <v>0</v>
      </c>
      <c r="L375" s="6"/>
    </row>
    <row r="376" spans="1:12" ht="31.5" collapsed="1">
      <c r="A376" s="27"/>
      <c r="B376" s="28" t="s">
        <v>131</v>
      </c>
      <c r="C376" s="29">
        <v>902</v>
      </c>
      <c r="D376" s="30">
        <v>7</v>
      </c>
      <c r="E376" s="30">
        <v>1</v>
      </c>
      <c r="F376" s="31" t="s">
        <v>533</v>
      </c>
      <c r="G376" s="32">
        <v>400</v>
      </c>
      <c r="H376" s="33">
        <v>7483.4</v>
      </c>
      <c r="I376" s="33">
        <v>0</v>
      </c>
      <c r="J376" s="33">
        <v>0</v>
      </c>
      <c r="L376" s="6"/>
    </row>
    <row r="377" spans="1:12" ht="78.75" hidden="1" outlineLevel="1">
      <c r="A377" s="27"/>
      <c r="B377" s="28" t="s">
        <v>534</v>
      </c>
      <c r="C377" s="29">
        <v>902</v>
      </c>
      <c r="D377" s="30">
        <v>7</v>
      </c>
      <c r="E377" s="30">
        <v>1</v>
      </c>
      <c r="F377" s="31" t="s">
        <v>535</v>
      </c>
      <c r="G377" s="32"/>
      <c r="H377" s="33">
        <f>H378</f>
        <v>0</v>
      </c>
      <c r="I377" s="33">
        <f>I378</f>
        <v>0</v>
      </c>
      <c r="J377" s="33">
        <f>J378</f>
        <v>0</v>
      </c>
      <c r="L377" s="6"/>
    </row>
    <row r="378" spans="1:12" ht="31.5" hidden="1" outlineLevel="1">
      <c r="A378" s="27"/>
      <c r="B378" s="28" t="s">
        <v>131</v>
      </c>
      <c r="C378" s="29">
        <v>902</v>
      </c>
      <c r="D378" s="30">
        <v>7</v>
      </c>
      <c r="E378" s="30">
        <v>1</v>
      </c>
      <c r="F378" s="31" t="s">
        <v>535</v>
      </c>
      <c r="G378" s="32">
        <v>400</v>
      </c>
      <c r="H378" s="33">
        <v>0</v>
      </c>
      <c r="I378" s="33">
        <v>0</v>
      </c>
      <c r="J378" s="33">
        <v>0</v>
      </c>
      <c r="K378" s="44"/>
      <c r="L378" s="6"/>
    </row>
    <row r="379" spans="1:12" ht="47.25">
      <c r="A379" s="45"/>
      <c r="B379" s="28" t="s">
        <v>931</v>
      </c>
      <c r="C379" s="29">
        <v>902</v>
      </c>
      <c r="D379" s="30">
        <v>7</v>
      </c>
      <c r="E379" s="30">
        <v>2</v>
      </c>
      <c r="F379" s="30" t="s">
        <v>928</v>
      </c>
      <c r="G379" s="30"/>
      <c r="H379" s="33">
        <f>H380</f>
        <v>0</v>
      </c>
      <c r="I379" s="33">
        <f>I380</f>
        <v>42495.4</v>
      </c>
      <c r="J379" s="33">
        <f>J380</f>
        <v>0</v>
      </c>
    </row>
    <row r="380" spans="1:12" ht="31.5">
      <c r="A380" s="45"/>
      <c r="B380" s="28" t="s">
        <v>131</v>
      </c>
      <c r="C380" s="29">
        <v>902</v>
      </c>
      <c r="D380" s="30">
        <v>7</v>
      </c>
      <c r="E380" s="30">
        <v>2</v>
      </c>
      <c r="F380" s="30" t="s">
        <v>928</v>
      </c>
      <c r="G380" s="30">
        <v>400</v>
      </c>
      <c r="H380" s="33"/>
      <c r="I380" s="33">
        <v>42495.4</v>
      </c>
      <c r="J380" s="33"/>
    </row>
    <row r="381" spans="1:12">
      <c r="A381" s="27"/>
      <c r="B381" s="28" t="s">
        <v>870</v>
      </c>
      <c r="C381" s="29">
        <v>902</v>
      </c>
      <c r="D381" s="30">
        <v>7</v>
      </c>
      <c r="E381" s="30">
        <v>7</v>
      </c>
      <c r="F381" s="31"/>
      <c r="G381" s="32"/>
      <c r="H381" s="33">
        <f>H382</f>
        <v>71.400000000000006</v>
      </c>
      <c r="I381" s="33">
        <f t="shared" ref="I381:J381" si="71">I382</f>
        <v>71.400000000000006</v>
      </c>
      <c r="J381" s="33">
        <f t="shared" si="71"/>
        <v>71.400000000000006</v>
      </c>
      <c r="K381" s="6"/>
      <c r="L381" s="6"/>
    </row>
    <row r="382" spans="1:12">
      <c r="A382" s="27"/>
      <c r="B382" s="28" t="s">
        <v>253</v>
      </c>
      <c r="C382" s="29">
        <v>902</v>
      </c>
      <c r="D382" s="30">
        <v>7</v>
      </c>
      <c r="E382" s="30">
        <v>7</v>
      </c>
      <c r="F382" s="31" t="s">
        <v>254</v>
      </c>
      <c r="G382" s="32"/>
      <c r="H382" s="33">
        <f>H383</f>
        <v>71.400000000000006</v>
      </c>
      <c r="I382" s="33">
        <f t="shared" ref="I382:J385" si="72">I383</f>
        <v>71.400000000000006</v>
      </c>
      <c r="J382" s="33">
        <f t="shared" si="72"/>
        <v>71.400000000000006</v>
      </c>
      <c r="K382" s="6"/>
      <c r="L382" s="6"/>
    </row>
    <row r="383" spans="1:12">
      <c r="A383" s="27"/>
      <c r="B383" s="28" t="s">
        <v>283</v>
      </c>
      <c r="C383" s="29">
        <v>902</v>
      </c>
      <c r="D383" s="30">
        <v>7</v>
      </c>
      <c r="E383" s="30">
        <v>7</v>
      </c>
      <c r="F383" s="31" t="s">
        <v>284</v>
      </c>
      <c r="G383" s="32"/>
      <c r="H383" s="33">
        <f>H384</f>
        <v>71.400000000000006</v>
      </c>
      <c r="I383" s="33">
        <f t="shared" si="72"/>
        <v>71.400000000000006</v>
      </c>
      <c r="J383" s="33">
        <f t="shared" si="72"/>
        <v>71.400000000000006</v>
      </c>
      <c r="K383" s="6"/>
      <c r="L383" s="6"/>
    </row>
    <row r="384" spans="1:12" ht="31.5">
      <c r="A384" s="27"/>
      <c r="B384" s="28" t="s">
        <v>853</v>
      </c>
      <c r="C384" s="29">
        <v>902</v>
      </c>
      <c r="D384" s="30">
        <v>7</v>
      </c>
      <c r="E384" s="30">
        <v>7</v>
      </c>
      <c r="F384" s="31" t="s">
        <v>286</v>
      </c>
      <c r="G384" s="32"/>
      <c r="H384" s="33">
        <f>H385</f>
        <v>71.400000000000006</v>
      </c>
      <c r="I384" s="33">
        <f t="shared" si="72"/>
        <v>71.400000000000006</v>
      </c>
      <c r="J384" s="33">
        <f t="shared" si="72"/>
        <v>71.400000000000006</v>
      </c>
      <c r="K384" s="6"/>
      <c r="L384" s="6"/>
    </row>
    <row r="385" spans="1:12" ht="78.75">
      <c r="A385" s="27"/>
      <c r="B385" s="28" t="s">
        <v>289</v>
      </c>
      <c r="C385" s="29">
        <v>902</v>
      </c>
      <c r="D385" s="30">
        <v>7</v>
      </c>
      <c r="E385" s="30">
        <v>7</v>
      </c>
      <c r="F385" s="31" t="s">
        <v>290</v>
      </c>
      <c r="G385" s="32"/>
      <c r="H385" s="33">
        <f>H386</f>
        <v>71.400000000000006</v>
      </c>
      <c r="I385" s="33">
        <f t="shared" si="72"/>
        <v>71.400000000000006</v>
      </c>
      <c r="J385" s="33">
        <f t="shared" si="72"/>
        <v>71.400000000000006</v>
      </c>
      <c r="K385" s="6"/>
      <c r="L385" s="6"/>
    </row>
    <row r="386" spans="1:12" ht="31.5">
      <c r="A386" s="27"/>
      <c r="B386" s="28" t="s">
        <v>102</v>
      </c>
      <c r="C386" s="29">
        <v>902</v>
      </c>
      <c r="D386" s="30">
        <v>7</v>
      </c>
      <c r="E386" s="30">
        <v>7</v>
      </c>
      <c r="F386" s="31" t="s">
        <v>290</v>
      </c>
      <c r="G386" s="32">
        <v>200</v>
      </c>
      <c r="H386" s="33">
        <v>71.400000000000006</v>
      </c>
      <c r="I386" s="33">
        <v>71.400000000000006</v>
      </c>
      <c r="J386" s="33">
        <v>71.400000000000006</v>
      </c>
      <c r="K386" s="6"/>
      <c r="L386" s="6"/>
    </row>
    <row r="387" spans="1:12">
      <c r="A387" s="27"/>
      <c r="B387" s="28" t="s">
        <v>46</v>
      </c>
      <c r="C387" s="29">
        <v>902</v>
      </c>
      <c r="D387" s="30">
        <v>7</v>
      </c>
      <c r="E387" s="30">
        <v>9</v>
      </c>
      <c r="F387" s="31"/>
      <c r="G387" s="32"/>
      <c r="H387" s="33">
        <f>H397+H388</f>
        <v>80493.2</v>
      </c>
      <c r="I387" s="33">
        <f>I397+I388</f>
        <v>80169.2</v>
      </c>
      <c r="J387" s="33">
        <f>J397+J388</f>
        <v>80564.299999999988</v>
      </c>
      <c r="K387" s="6"/>
      <c r="L387" s="6"/>
    </row>
    <row r="388" spans="1:12">
      <c r="A388" s="27"/>
      <c r="B388" s="28" t="s">
        <v>81</v>
      </c>
      <c r="C388" s="29">
        <v>902</v>
      </c>
      <c r="D388" s="30">
        <v>7</v>
      </c>
      <c r="E388" s="30">
        <v>9</v>
      </c>
      <c r="F388" s="31" t="s">
        <v>82</v>
      </c>
      <c r="G388" s="32"/>
      <c r="H388" s="33">
        <f>H393+H389</f>
        <v>25654.5</v>
      </c>
      <c r="I388" s="33">
        <f>I393+I389</f>
        <v>27735.200000000001</v>
      </c>
      <c r="J388" s="33">
        <f>J393+J389</f>
        <v>29318.699999999997</v>
      </c>
      <c r="L388" s="6"/>
    </row>
    <row r="389" spans="1:12">
      <c r="A389" s="27"/>
      <c r="B389" s="28" t="s">
        <v>83</v>
      </c>
      <c r="C389" s="29">
        <v>902</v>
      </c>
      <c r="D389" s="30">
        <v>7</v>
      </c>
      <c r="E389" s="30">
        <v>9</v>
      </c>
      <c r="F389" s="31" t="s">
        <v>84</v>
      </c>
      <c r="G389" s="32"/>
      <c r="H389" s="33">
        <f>H390</f>
        <v>8989.7999999999993</v>
      </c>
      <c r="I389" s="33">
        <f t="shared" ref="I389:J391" si="73">I390</f>
        <v>9788</v>
      </c>
      <c r="J389" s="33">
        <f t="shared" si="73"/>
        <v>10397.6</v>
      </c>
      <c r="L389" s="6"/>
    </row>
    <row r="390" spans="1:12" ht="31.5">
      <c r="A390" s="27"/>
      <c r="B390" s="28" t="s">
        <v>103</v>
      </c>
      <c r="C390" s="29">
        <v>902</v>
      </c>
      <c r="D390" s="30">
        <v>7</v>
      </c>
      <c r="E390" s="30">
        <v>9</v>
      </c>
      <c r="F390" s="31" t="s">
        <v>104</v>
      </c>
      <c r="G390" s="32"/>
      <c r="H390" s="33">
        <f>H391</f>
        <v>8989.7999999999993</v>
      </c>
      <c r="I390" s="33">
        <f t="shared" si="73"/>
        <v>9788</v>
      </c>
      <c r="J390" s="33">
        <f t="shared" si="73"/>
        <v>10397.6</v>
      </c>
      <c r="L390" s="6"/>
    </row>
    <row r="391" spans="1:12" ht="63">
      <c r="A391" s="27"/>
      <c r="B391" s="28" t="s">
        <v>112</v>
      </c>
      <c r="C391" s="29">
        <v>902</v>
      </c>
      <c r="D391" s="30">
        <v>7</v>
      </c>
      <c r="E391" s="30">
        <v>9</v>
      </c>
      <c r="F391" s="31" t="s">
        <v>113</v>
      </c>
      <c r="G391" s="32"/>
      <c r="H391" s="33">
        <f>H392</f>
        <v>8989.7999999999993</v>
      </c>
      <c r="I391" s="33">
        <f t="shared" si="73"/>
        <v>9788</v>
      </c>
      <c r="J391" s="33">
        <f t="shared" si="73"/>
        <v>10397.6</v>
      </c>
      <c r="L391" s="6"/>
    </row>
    <row r="392" spans="1:12" ht="47.25">
      <c r="A392" s="27"/>
      <c r="B392" s="28" t="s">
        <v>114</v>
      </c>
      <c r="C392" s="29">
        <v>902</v>
      </c>
      <c r="D392" s="30">
        <v>7</v>
      </c>
      <c r="E392" s="30">
        <v>9</v>
      </c>
      <c r="F392" s="31" t="s">
        <v>113</v>
      </c>
      <c r="G392" s="32">
        <v>100</v>
      </c>
      <c r="H392" s="33">
        <v>8989.7999999999993</v>
      </c>
      <c r="I392" s="33">
        <v>9788</v>
      </c>
      <c r="J392" s="33">
        <v>10397.6</v>
      </c>
      <c r="L392" s="6"/>
    </row>
    <row r="393" spans="1:12">
      <c r="A393" s="27"/>
      <c r="B393" s="28" t="s">
        <v>871</v>
      </c>
      <c r="C393" s="29">
        <v>902</v>
      </c>
      <c r="D393" s="30">
        <v>7</v>
      </c>
      <c r="E393" s="30">
        <v>9</v>
      </c>
      <c r="F393" s="31" t="s">
        <v>124</v>
      </c>
      <c r="G393" s="32"/>
      <c r="H393" s="33">
        <f>H394</f>
        <v>16664.7</v>
      </c>
      <c r="I393" s="33">
        <f t="shared" ref="I393:J395" si="74">I394</f>
        <v>17947.2</v>
      </c>
      <c r="J393" s="33">
        <f t="shared" si="74"/>
        <v>18921.099999999999</v>
      </c>
      <c r="L393" s="6"/>
    </row>
    <row r="394" spans="1:12" ht="33.6" customHeight="1">
      <c r="A394" s="27"/>
      <c r="B394" s="28" t="s">
        <v>151</v>
      </c>
      <c r="C394" s="29">
        <v>902</v>
      </c>
      <c r="D394" s="30">
        <v>7</v>
      </c>
      <c r="E394" s="30">
        <v>9</v>
      </c>
      <c r="F394" s="31" t="s">
        <v>152</v>
      </c>
      <c r="G394" s="32"/>
      <c r="H394" s="33">
        <f>H395</f>
        <v>16664.7</v>
      </c>
      <c r="I394" s="33">
        <f t="shared" si="74"/>
        <v>17947.2</v>
      </c>
      <c r="J394" s="33">
        <f t="shared" si="74"/>
        <v>18921.099999999999</v>
      </c>
      <c r="L394" s="6"/>
    </row>
    <row r="395" spans="1:12" ht="63">
      <c r="A395" s="27"/>
      <c r="B395" s="28" t="s">
        <v>112</v>
      </c>
      <c r="C395" s="29">
        <v>902</v>
      </c>
      <c r="D395" s="30">
        <v>7</v>
      </c>
      <c r="E395" s="30">
        <v>9</v>
      </c>
      <c r="F395" s="31" t="s">
        <v>161</v>
      </c>
      <c r="G395" s="32"/>
      <c r="H395" s="33">
        <f>H396</f>
        <v>16664.7</v>
      </c>
      <c r="I395" s="33">
        <f t="shared" si="74"/>
        <v>17947.2</v>
      </c>
      <c r="J395" s="33">
        <f t="shared" si="74"/>
        <v>18921.099999999999</v>
      </c>
      <c r="L395" s="6"/>
    </row>
    <row r="396" spans="1:12" ht="47.25">
      <c r="A396" s="27"/>
      <c r="B396" s="28" t="s">
        <v>114</v>
      </c>
      <c r="C396" s="29">
        <v>902</v>
      </c>
      <c r="D396" s="30">
        <v>7</v>
      </c>
      <c r="E396" s="30">
        <v>9</v>
      </c>
      <c r="F396" s="31" t="s">
        <v>161</v>
      </c>
      <c r="G396" s="32">
        <v>100</v>
      </c>
      <c r="H396" s="33">
        <v>16664.7</v>
      </c>
      <c r="I396" s="33">
        <v>17947.2</v>
      </c>
      <c r="J396" s="33">
        <v>18921.099999999999</v>
      </c>
      <c r="L396" s="6"/>
    </row>
    <row r="397" spans="1:12">
      <c r="A397" s="27"/>
      <c r="B397" s="28" t="s">
        <v>729</v>
      </c>
      <c r="C397" s="29">
        <v>902</v>
      </c>
      <c r="D397" s="30">
        <v>7</v>
      </c>
      <c r="E397" s="30">
        <v>9</v>
      </c>
      <c r="F397" s="31" t="s">
        <v>730</v>
      </c>
      <c r="G397" s="32"/>
      <c r="H397" s="33">
        <f t="shared" ref="H397:J398" si="75">H398</f>
        <v>54838.7</v>
      </c>
      <c r="I397" s="33">
        <f t="shared" si="75"/>
        <v>52434</v>
      </c>
      <c r="J397" s="33">
        <f t="shared" si="75"/>
        <v>51245.599999999999</v>
      </c>
      <c r="L397" s="6"/>
    </row>
    <row r="398" spans="1:12">
      <c r="A398" s="27"/>
      <c r="B398" s="28" t="s">
        <v>860</v>
      </c>
      <c r="C398" s="29">
        <v>902</v>
      </c>
      <c r="D398" s="30">
        <v>7</v>
      </c>
      <c r="E398" s="30">
        <v>9</v>
      </c>
      <c r="F398" s="31" t="s">
        <v>761</v>
      </c>
      <c r="G398" s="32"/>
      <c r="H398" s="33">
        <f>H399</f>
        <v>54838.7</v>
      </c>
      <c r="I398" s="33">
        <f t="shared" si="75"/>
        <v>52434</v>
      </c>
      <c r="J398" s="33">
        <f t="shared" si="75"/>
        <v>51245.599999999999</v>
      </c>
      <c r="L398" s="6"/>
    </row>
    <row r="399" spans="1:12" ht="31.5">
      <c r="A399" s="27"/>
      <c r="B399" s="28" t="s">
        <v>340</v>
      </c>
      <c r="C399" s="29">
        <v>902</v>
      </c>
      <c r="D399" s="30">
        <v>7</v>
      </c>
      <c r="E399" s="30">
        <v>9</v>
      </c>
      <c r="F399" s="31" t="s">
        <v>762</v>
      </c>
      <c r="G399" s="32"/>
      <c r="H399" s="33">
        <f>H400+H401+H402</f>
        <v>54838.7</v>
      </c>
      <c r="I399" s="33">
        <f>I400+I401+I402</f>
        <v>52434</v>
      </c>
      <c r="J399" s="33">
        <f>J400+J401+J402</f>
        <v>51245.599999999999</v>
      </c>
      <c r="L399" s="6"/>
    </row>
    <row r="400" spans="1:12" ht="47.25">
      <c r="A400" s="27"/>
      <c r="B400" s="28" t="s">
        <v>114</v>
      </c>
      <c r="C400" s="29">
        <v>902</v>
      </c>
      <c r="D400" s="30">
        <v>7</v>
      </c>
      <c r="E400" s="30">
        <v>9</v>
      </c>
      <c r="F400" s="31" t="s">
        <v>762</v>
      </c>
      <c r="G400" s="32">
        <v>100</v>
      </c>
      <c r="H400" s="33">
        <v>48424</v>
      </c>
      <c r="I400" s="33">
        <v>46769.3</v>
      </c>
      <c r="J400" s="33">
        <v>45580.9</v>
      </c>
      <c r="L400" s="6"/>
    </row>
    <row r="401" spans="1:12" ht="31.5" collapsed="1">
      <c r="A401" s="27"/>
      <c r="B401" s="28" t="s">
        <v>102</v>
      </c>
      <c r="C401" s="29">
        <v>902</v>
      </c>
      <c r="D401" s="30">
        <v>7</v>
      </c>
      <c r="E401" s="30">
        <v>9</v>
      </c>
      <c r="F401" s="31" t="s">
        <v>762</v>
      </c>
      <c r="G401" s="32">
        <v>200</v>
      </c>
      <c r="H401" s="33">
        <v>6414.7</v>
      </c>
      <c r="I401" s="33">
        <v>5664.7</v>
      </c>
      <c r="J401" s="33">
        <v>5664.7</v>
      </c>
      <c r="L401" s="6"/>
    </row>
    <row r="402" spans="1:12" hidden="1" outlineLevel="1">
      <c r="A402" s="27"/>
      <c r="B402" s="28" t="s">
        <v>192</v>
      </c>
      <c r="C402" s="29">
        <v>902</v>
      </c>
      <c r="D402" s="30">
        <v>7</v>
      </c>
      <c r="E402" s="30">
        <v>9</v>
      </c>
      <c r="F402" s="31" t="s">
        <v>762</v>
      </c>
      <c r="G402" s="32">
        <v>800</v>
      </c>
      <c r="H402" s="33">
        <v>0</v>
      </c>
      <c r="I402" s="33">
        <v>0</v>
      </c>
      <c r="J402" s="33">
        <v>0</v>
      </c>
      <c r="L402" s="6"/>
    </row>
    <row r="403" spans="1:12" s="4" customFormat="1">
      <c r="A403" s="49"/>
      <c r="B403" s="50" t="s">
        <v>48</v>
      </c>
      <c r="C403" s="51">
        <v>902</v>
      </c>
      <c r="D403" s="52">
        <v>8</v>
      </c>
      <c r="E403" s="52"/>
      <c r="F403" s="53"/>
      <c r="G403" s="54"/>
      <c r="H403" s="55">
        <f>H404</f>
        <v>4010.5</v>
      </c>
      <c r="I403" s="55">
        <f t="shared" ref="I403:J404" si="76">I404</f>
        <v>4010.5</v>
      </c>
      <c r="J403" s="55">
        <f t="shared" si="76"/>
        <v>4010.5</v>
      </c>
      <c r="K403" s="56"/>
    </row>
    <row r="404" spans="1:12" s="4" customFormat="1">
      <c r="A404" s="49"/>
      <c r="B404" s="50" t="s">
        <v>872</v>
      </c>
      <c r="C404" s="51">
        <v>902</v>
      </c>
      <c r="D404" s="52">
        <v>8</v>
      </c>
      <c r="E404" s="52">
        <v>4</v>
      </c>
      <c r="F404" s="53"/>
      <c r="G404" s="54"/>
      <c r="H404" s="55">
        <f>H405</f>
        <v>4010.5</v>
      </c>
      <c r="I404" s="55">
        <f t="shared" si="76"/>
        <v>4010.5</v>
      </c>
      <c r="J404" s="55">
        <f t="shared" si="76"/>
        <v>4010.5</v>
      </c>
    </row>
    <row r="405" spans="1:12">
      <c r="A405" s="27"/>
      <c r="B405" s="28" t="s">
        <v>629</v>
      </c>
      <c r="C405" s="29">
        <v>902</v>
      </c>
      <c r="D405" s="30">
        <v>8</v>
      </c>
      <c r="E405" s="30">
        <v>4</v>
      </c>
      <c r="F405" s="31" t="s">
        <v>630</v>
      </c>
      <c r="G405" s="32"/>
      <c r="H405" s="33">
        <f>H406</f>
        <v>4010.5</v>
      </c>
      <c r="I405" s="33">
        <f t="shared" ref="I405:J407" si="77">I406</f>
        <v>4010.5</v>
      </c>
      <c r="J405" s="33">
        <f t="shared" si="77"/>
        <v>4010.5</v>
      </c>
      <c r="K405" s="6"/>
      <c r="L405" s="6"/>
    </row>
    <row r="406" spans="1:12">
      <c r="A406" s="27"/>
      <c r="B406" s="28" t="s">
        <v>631</v>
      </c>
      <c r="C406" s="29">
        <v>902</v>
      </c>
      <c r="D406" s="30">
        <v>8</v>
      </c>
      <c r="E406" s="30">
        <v>4</v>
      </c>
      <c r="F406" s="31" t="s">
        <v>632</v>
      </c>
      <c r="G406" s="32"/>
      <c r="H406" s="33">
        <f>H407</f>
        <v>4010.5</v>
      </c>
      <c r="I406" s="33">
        <f t="shared" si="77"/>
        <v>4010.5</v>
      </c>
      <c r="J406" s="33">
        <f t="shared" si="77"/>
        <v>4010.5</v>
      </c>
      <c r="K406" s="6"/>
      <c r="L406" s="6"/>
    </row>
    <row r="407" spans="1:12">
      <c r="A407" s="27"/>
      <c r="B407" s="28" t="s">
        <v>633</v>
      </c>
      <c r="C407" s="29">
        <v>902</v>
      </c>
      <c r="D407" s="30">
        <v>8</v>
      </c>
      <c r="E407" s="30">
        <v>4</v>
      </c>
      <c r="F407" s="31" t="s">
        <v>634</v>
      </c>
      <c r="G407" s="32"/>
      <c r="H407" s="33">
        <f>H408</f>
        <v>4010.5</v>
      </c>
      <c r="I407" s="33">
        <f t="shared" si="77"/>
        <v>4010.5</v>
      </c>
      <c r="J407" s="33">
        <f t="shared" si="77"/>
        <v>4010.5</v>
      </c>
      <c r="K407" s="6"/>
      <c r="L407" s="6"/>
    </row>
    <row r="408" spans="1:12" ht="31.5">
      <c r="A408" s="27"/>
      <c r="B408" s="28" t="s">
        <v>635</v>
      </c>
      <c r="C408" s="29">
        <v>902</v>
      </c>
      <c r="D408" s="30">
        <v>8</v>
      </c>
      <c r="E408" s="30">
        <v>4</v>
      </c>
      <c r="F408" s="31" t="s">
        <v>636</v>
      </c>
      <c r="G408" s="32"/>
      <c r="H408" s="33">
        <f>H410+H409</f>
        <v>4010.5</v>
      </c>
      <c r="I408" s="33">
        <f>I410+I409</f>
        <v>4010.5</v>
      </c>
      <c r="J408" s="33">
        <f>J410+J409</f>
        <v>4010.5</v>
      </c>
      <c r="K408" s="6"/>
      <c r="L408" s="6"/>
    </row>
    <row r="409" spans="1:12" ht="31.5">
      <c r="A409" s="27"/>
      <c r="B409" s="28" t="s">
        <v>102</v>
      </c>
      <c r="C409" s="29">
        <v>902</v>
      </c>
      <c r="D409" s="30">
        <v>8</v>
      </c>
      <c r="E409" s="30">
        <v>4</v>
      </c>
      <c r="F409" s="31" t="s">
        <v>636</v>
      </c>
      <c r="G409" s="32">
        <v>200</v>
      </c>
      <c r="H409" s="33">
        <v>3010.5</v>
      </c>
      <c r="I409" s="33">
        <v>3010.5</v>
      </c>
      <c r="J409" s="33">
        <v>3010.5</v>
      </c>
      <c r="K409" s="6"/>
      <c r="L409" s="6"/>
    </row>
    <row r="410" spans="1:12" collapsed="1">
      <c r="A410" s="27"/>
      <c r="B410" s="28" t="s">
        <v>111</v>
      </c>
      <c r="C410" s="29">
        <v>902</v>
      </c>
      <c r="D410" s="30">
        <v>8</v>
      </c>
      <c r="E410" s="30">
        <v>4</v>
      </c>
      <c r="F410" s="31" t="s">
        <v>636</v>
      </c>
      <c r="G410" s="32">
        <v>300</v>
      </c>
      <c r="H410" s="33">
        <v>1000</v>
      </c>
      <c r="I410" s="33">
        <v>1000</v>
      </c>
      <c r="J410" s="33">
        <v>1000</v>
      </c>
      <c r="K410" s="6"/>
      <c r="L410" s="6"/>
    </row>
    <row r="411" spans="1:12" hidden="1" outlineLevel="1">
      <c r="A411" s="27"/>
      <c r="B411" s="28" t="s">
        <v>52</v>
      </c>
      <c r="C411" s="29">
        <v>902</v>
      </c>
      <c r="D411" s="30">
        <v>9</v>
      </c>
      <c r="E411" s="30"/>
      <c r="F411" s="31"/>
      <c r="G411" s="32"/>
      <c r="H411" s="33">
        <f t="shared" ref="H411:H416" si="78">H412</f>
        <v>0</v>
      </c>
      <c r="I411" s="33">
        <f>I412</f>
        <v>0</v>
      </c>
      <c r="J411" s="33">
        <f>J412</f>
        <v>0</v>
      </c>
      <c r="K411" s="6"/>
      <c r="L411" s="6"/>
    </row>
    <row r="412" spans="1:12" hidden="1" outlineLevel="1">
      <c r="A412" s="27"/>
      <c r="B412" s="28" t="s">
        <v>53</v>
      </c>
      <c r="C412" s="29">
        <v>902</v>
      </c>
      <c r="D412" s="30">
        <v>9</v>
      </c>
      <c r="E412" s="30">
        <v>2</v>
      </c>
      <c r="F412" s="31"/>
      <c r="G412" s="32"/>
      <c r="H412" s="33">
        <f t="shared" si="78"/>
        <v>0</v>
      </c>
      <c r="I412" s="33">
        <f t="shared" ref="I412:J414" si="79">I413</f>
        <v>0</v>
      </c>
      <c r="J412" s="33">
        <f t="shared" si="79"/>
        <v>0</v>
      </c>
      <c r="K412" s="6"/>
      <c r="L412" s="6"/>
    </row>
    <row r="413" spans="1:12" ht="31.5" hidden="1" outlineLevel="1">
      <c r="A413" s="27"/>
      <c r="B413" s="28" t="s">
        <v>873</v>
      </c>
      <c r="C413" s="29">
        <v>902</v>
      </c>
      <c r="D413" s="30">
        <v>9</v>
      </c>
      <c r="E413" s="30">
        <v>2</v>
      </c>
      <c r="F413" s="31" t="s">
        <v>528</v>
      </c>
      <c r="G413" s="32"/>
      <c r="H413" s="33">
        <f t="shared" si="78"/>
        <v>0</v>
      </c>
      <c r="I413" s="33">
        <f t="shared" si="79"/>
        <v>0</v>
      </c>
      <c r="J413" s="33">
        <f t="shared" si="79"/>
        <v>0</v>
      </c>
      <c r="K413" s="6"/>
      <c r="L413" s="6"/>
    </row>
    <row r="414" spans="1:12" ht="31.5" hidden="1" outlineLevel="1">
      <c r="A414" s="27"/>
      <c r="B414" s="28" t="s">
        <v>874</v>
      </c>
      <c r="C414" s="29">
        <v>902</v>
      </c>
      <c r="D414" s="30">
        <v>9</v>
      </c>
      <c r="E414" s="30">
        <v>2</v>
      </c>
      <c r="F414" s="31" t="s">
        <v>530</v>
      </c>
      <c r="G414" s="32"/>
      <c r="H414" s="33">
        <f t="shared" si="78"/>
        <v>0</v>
      </c>
      <c r="I414" s="33">
        <f t="shared" si="79"/>
        <v>0</v>
      </c>
      <c r="J414" s="33">
        <f t="shared" si="79"/>
        <v>0</v>
      </c>
      <c r="K414" s="6"/>
      <c r="L414" s="6"/>
    </row>
    <row r="415" spans="1:12" ht="31.5" hidden="1" outlineLevel="1">
      <c r="A415" s="27"/>
      <c r="B415" s="28" t="s">
        <v>550</v>
      </c>
      <c r="C415" s="29">
        <v>902</v>
      </c>
      <c r="D415" s="30">
        <v>9</v>
      </c>
      <c r="E415" s="30">
        <v>2</v>
      </c>
      <c r="F415" s="31" t="s">
        <v>551</v>
      </c>
      <c r="G415" s="32"/>
      <c r="H415" s="33">
        <f t="shared" si="78"/>
        <v>0</v>
      </c>
      <c r="I415" s="33">
        <f>I416</f>
        <v>0</v>
      </c>
      <c r="J415" s="33">
        <f>J416</f>
        <v>0</v>
      </c>
      <c r="K415" s="6"/>
      <c r="L415" s="6"/>
    </row>
    <row r="416" spans="1:12" ht="126" hidden="1" outlineLevel="1">
      <c r="A416" s="27"/>
      <c r="B416" s="28" t="s">
        <v>552</v>
      </c>
      <c r="C416" s="29">
        <v>902</v>
      </c>
      <c r="D416" s="30">
        <v>9</v>
      </c>
      <c r="E416" s="30">
        <v>2</v>
      </c>
      <c r="F416" s="31" t="s">
        <v>553</v>
      </c>
      <c r="G416" s="32"/>
      <c r="H416" s="33">
        <f t="shared" si="78"/>
        <v>0</v>
      </c>
      <c r="I416" s="33">
        <f>I417</f>
        <v>0</v>
      </c>
      <c r="J416" s="33">
        <f>J417</f>
        <v>0</v>
      </c>
      <c r="K416" s="6"/>
      <c r="L416" s="6"/>
    </row>
    <row r="417" spans="1:12" ht="31.5" hidden="1" outlineLevel="1">
      <c r="A417" s="27"/>
      <c r="B417" s="28" t="s">
        <v>131</v>
      </c>
      <c r="C417" s="29">
        <v>902</v>
      </c>
      <c r="D417" s="30">
        <v>9</v>
      </c>
      <c r="E417" s="30">
        <v>2</v>
      </c>
      <c r="F417" s="31" t="s">
        <v>553</v>
      </c>
      <c r="G417" s="32">
        <v>400</v>
      </c>
      <c r="H417" s="33">
        <v>0</v>
      </c>
      <c r="I417" s="33">
        <v>0</v>
      </c>
      <c r="J417" s="33">
        <v>0</v>
      </c>
      <c r="K417" s="6"/>
      <c r="L417" s="6"/>
    </row>
    <row r="418" spans="1:12">
      <c r="A418" s="27"/>
      <c r="B418" s="28" t="s">
        <v>55</v>
      </c>
      <c r="C418" s="29">
        <v>902</v>
      </c>
      <c r="D418" s="30">
        <v>10</v>
      </c>
      <c r="E418" s="30"/>
      <c r="F418" s="31"/>
      <c r="G418" s="32"/>
      <c r="H418" s="33">
        <f>H419+H424+H445</f>
        <v>187626.30000000002</v>
      </c>
      <c r="I418" s="33">
        <f>I419+I424+I445</f>
        <v>152476.1</v>
      </c>
      <c r="J418" s="33">
        <f>J419+J424+J445</f>
        <v>156930.70000000001</v>
      </c>
      <c r="K418" s="6"/>
      <c r="L418" s="6"/>
    </row>
    <row r="419" spans="1:12">
      <c r="A419" s="27"/>
      <c r="B419" s="28" t="s">
        <v>56</v>
      </c>
      <c r="C419" s="29">
        <v>902</v>
      </c>
      <c r="D419" s="30">
        <v>10</v>
      </c>
      <c r="E419" s="30">
        <v>1</v>
      </c>
      <c r="F419" s="31"/>
      <c r="G419" s="32"/>
      <c r="H419" s="33">
        <f>H420</f>
        <v>13360.5</v>
      </c>
      <c r="I419" s="33">
        <f t="shared" ref="I419:J422" si="80">I420</f>
        <v>14487.5</v>
      </c>
      <c r="J419" s="33">
        <f t="shared" si="80"/>
        <v>15740.7</v>
      </c>
      <c r="K419" s="6"/>
      <c r="L419" s="6"/>
    </row>
    <row r="420" spans="1:12">
      <c r="A420" s="27"/>
      <c r="B420" s="36" t="s">
        <v>729</v>
      </c>
      <c r="C420" s="29">
        <v>902</v>
      </c>
      <c r="D420" s="30">
        <v>10</v>
      </c>
      <c r="E420" s="30">
        <v>1</v>
      </c>
      <c r="F420" s="31" t="s">
        <v>730</v>
      </c>
      <c r="G420" s="32"/>
      <c r="H420" s="33">
        <f>H421</f>
        <v>13360.5</v>
      </c>
      <c r="I420" s="33">
        <f t="shared" si="80"/>
        <v>14487.5</v>
      </c>
      <c r="J420" s="33">
        <f t="shared" si="80"/>
        <v>15740.7</v>
      </c>
    </row>
    <row r="421" spans="1:12">
      <c r="A421" s="27"/>
      <c r="B421" s="28" t="s">
        <v>744</v>
      </c>
      <c r="C421" s="29">
        <v>902</v>
      </c>
      <c r="D421" s="30">
        <v>10</v>
      </c>
      <c r="E421" s="30">
        <v>1</v>
      </c>
      <c r="F421" s="31" t="s">
        <v>745</v>
      </c>
      <c r="G421" s="32"/>
      <c r="H421" s="33">
        <f>H422</f>
        <v>13360.5</v>
      </c>
      <c r="I421" s="33">
        <f t="shared" si="80"/>
        <v>14487.5</v>
      </c>
      <c r="J421" s="33">
        <f t="shared" si="80"/>
        <v>15740.7</v>
      </c>
    </row>
    <row r="422" spans="1:12">
      <c r="A422" s="27"/>
      <c r="B422" s="28" t="s">
        <v>748</v>
      </c>
      <c r="C422" s="29">
        <v>902</v>
      </c>
      <c r="D422" s="30">
        <v>10</v>
      </c>
      <c r="E422" s="30">
        <v>1</v>
      </c>
      <c r="F422" s="31" t="s">
        <v>749</v>
      </c>
      <c r="G422" s="32"/>
      <c r="H422" s="33">
        <f>H423</f>
        <v>13360.5</v>
      </c>
      <c r="I422" s="33">
        <f t="shared" si="80"/>
        <v>14487.5</v>
      </c>
      <c r="J422" s="33">
        <f t="shared" si="80"/>
        <v>15740.7</v>
      </c>
    </row>
    <row r="423" spans="1:12">
      <c r="A423" s="27"/>
      <c r="B423" s="28" t="s">
        <v>111</v>
      </c>
      <c r="C423" s="29">
        <v>902</v>
      </c>
      <c r="D423" s="30">
        <v>10</v>
      </c>
      <c r="E423" s="30">
        <v>1</v>
      </c>
      <c r="F423" s="31" t="s">
        <v>749</v>
      </c>
      <c r="G423" s="32">
        <v>300</v>
      </c>
      <c r="H423" s="33">
        <v>13360.5</v>
      </c>
      <c r="I423" s="33">
        <v>14487.5</v>
      </c>
      <c r="J423" s="33">
        <v>15740.7</v>
      </c>
    </row>
    <row r="424" spans="1:12">
      <c r="A424" s="27"/>
      <c r="B424" s="28" t="s">
        <v>57</v>
      </c>
      <c r="C424" s="29">
        <v>902</v>
      </c>
      <c r="D424" s="30">
        <v>10</v>
      </c>
      <c r="E424" s="30">
        <v>3</v>
      </c>
      <c r="F424" s="31"/>
      <c r="G424" s="32"/>
      <c r="H424" s="33">
        <f>H425+H438+H433</f>
        <v>30360</v>
      </c>
      <c r="I424" s="33">
        <f>I425+I438+I433</f>
        <v>5360</v>
      </c>
      <c r="J424" s="33">
        <f>J425+J438+J433</f>
        <v>5360</v>
      </c>
    </row>
    <row r="425" spans="1:12">
      <c r="A425" s="27"/>
      <c r="B425" s="28" t="s">
        <v>210</v>
      </c>
      <c r="C425" s="29">
        <v>902</v>
      </c>
      <c r="D425" s="30">
        <v>10</v>
      </c>
      <c r="E425" s="30">
        <v>3</v>
      </c>
      <c r="F425" s="31" t="s">
        <v>211</v>
      </c>
      <c r="G425" s="32"/>
      <c r="H425" s="33">
        <f>H426</f>
        <v>30000</v>
      </c>
      <c r="I425" s="33">
        <f t="shared" ref="I425:J428" si="81">I426</f>
        <v>5000</v>
      </c>
      <c r="J425" s="33">
        <f t="shared" si="81"/>
        <v>5000</v>
      </c>
    </row>
    <row r="426" spans="1:12" ht="31.5">
      <c r="A426" s="27"/>
      <c r="B426" s="28" t="s">
        <v>212</v>
      </c>
      <c r="C426" s="29">
        <v>902</v>
      </c>
      <c r="D426" s="30">
        <v>10</v>
      </c>
      <c r="E426" s="30">
        <v>3</v>
      </c>
      <c r="F426" s="31" t="s">
        <v>213</v>
      </c>
      <c r="G426" s="32"/>
      <c r="H426" s="33">
        <f>H427+H430</f>
        <v>30000</v>
      </c>
      <c r="I426" s="33">
        <f>I427+I430</f>
        <v>5000</v>
      </c>
      <c r="J426" s="33">
        <f>J427+J430</f>
        <v>5000</v>
      </c>
    </row>
    <row r="427" spans="1:12" ht="31.5">
      <c r="A427" s="27"/>
      <c r="B427" s="28" t="s">
        <v>234</v>
      </c>
      <c r="C427" s="29">
        <v>902</v>
      </c>
      <c r="D427" s="30">
        <v>10</v>
      </c>
      <c r="E427" s="30">
        <v>3</v>
      </c>
      <c r="F427" s="31" t="s">
        <v>235</v>
      </c>
      <c r="G427" s="32"/>
      <c r="H427" s="33">
        <f>H428</f>
        <v>10000</v>
      </c>
      <c r="I427" s="33">
        <f t="shared" si="81"/>
        <v>5000</v>
      </c>
      <c r="J427" s="33">
        <f t="shared" si="81"/>
        <v>5000</v>
      </c>
    </row>
    <row r="428" spans="1:12" ht="31.5">
      <c r="A428" s="27"/>
      <c r="B428" s="28" t="s">
        <v>236</v>
      </c>
      <c r="C428" s="29">
        <v>902</v>
      </c>
      <c r="D428" s="30">
        <v>10</v>
      </c>
      <c r="E428" s="30">
        <v>3</v>
      </c>
      <c r="F428" s="31" t="s">
        <v>237</v>
      </c>
      <c r="G428" s="32"/>
      <c r="H428" s="33">
        <f>H429</f>
        <v>10000</v>
      </c>
      <c r="I428" s="33">
        <f t="shared" si="81"/>
        <v>5000</v>
      </c>
      <c r="J428" s="33">
        <f t="shared" si="81"/>
        <v>5000</v>
      </c>
    </row>
    <row r="429" spans="1:12">
      <c r="A429" s="27"/>
      <c r="B429" s="28" t="s">
        <v>111</v>
      </c>
      <c r="C429" s="29">
        <v>902</v>
      </c>
      <c r="D429" s="30">
        <v>10</v>
      </c>
      <c r="E429" s="30">
        <v>3</v>
      </c>
      <c r="F429" s="31" t="s">
        <v>237</v>
      </c>
      <c r="G429" s="32">
        <v>300</v>
      </c>
      <c r="H429" s="33">
        <f>5000+5000</f>
        <v>10000</v>
      </c>
      <c r="I429" s="33">
        <v>5000</v>
      </c>
      <c r="J429" s="33">
        <v>5000</v>
      </c>
      <c r="K429" s="6">
        <v>5000</v>
      </c>
      <c r="L429" s="6"/>
    </row>
    <row r="430" spans="1:12" ht="47.25">
      <c r="A430" s="27"/>
      <c r="B430" s="28" t="s">
        <v>238</v>
      </c>
      <c r="C430" s="29">
        <v>902</v>
      </c>
      <c r="D430" s="30">
        <v>10</v>
      </c>
      <c r="E430" s="30">
        <v>3</v>
      </c>
      <c r="F430" s="31" t="s">
        <v>239</v>
      </c>
      <c r="G430" s="32"/>
      <c r="H430" s="33">
        <f t="shared" ref="H430:J430" si="82">H431</f>
        <v>20000</v>
      </c>
      <c r="I430" s="33">
        <f t="shared" si="82"/>
        <v>0</v>
      </c>
      <c r="J430" s="33">
        <f t="shared" si="82"/>
        <v>0</v>
      </c>
      <c r="K430" s="6"/>
      <c r="L430" s="6"/>
    </row>
    <row r="431" spans="1:12" ht="47.25">
      <c r="A431" s="27"/>
      <c r="B431" s="28" t="s">
        <v>240</v>
      </c>
      <c r="C431" s="29">
        <v>902</v>
      </c>
      <c r="D431" s="30">
        <v>10</v>
      </c>
      <c r="E431" s="30">
        <v>3</v>
      </c>
      <c r="F431" s="31" t="s">
        <v>241</v>
      </c>
      <c r="G431" s="32"/>
      <c r="H431" s="33">
        <f>H432</f>
        <v>20000</v>
      </c>
      <c r="I431" s="33">
        <f>I432</f>
        <v>0</v>
      </c>
      <c r="J431" s="33">
        <f>J432</f>
        <v>0</v>
      </c>
      <c r="K431" s="6"/>
      <c r="L431" s="6"/>
    </row>
    <row r="432" spans="1:12">
      <c r="A432" s="27"/>
      <c r="B432" s="28" t="s">
        <v>111</v>
      </c>
      <c r="C432" s="29">
        <v>902</v>
      </c>
      <c r="D432" s="30">
        <v>10</v>
      </c>
      <c r="E432" s="30">
        <v>3</v>
      </c>
      <c r="F432" s="31" t="s">
        <v>241</v>
      </c>
      <c r="G432" s="32">
        <v>300</v>
      </c>
      <c r="H432" s="33">
        <f>10000+10000</f>
        <v>20000</v>
      </c>
      <c r="I432" s="33">
        <v>0</v>
      </c>
      <c r="J432" s="33">
        <v>0</v>
      </c>
      <c r="K432" s="6">
        <v>10000</v>
      </c>
      <c r="L432" s="6"/>
    </row>
    <row r="433" spans="1:81">
      <c r="A433" s="27"/>
      <c r="B433" s="28" t="s">
        <v>875</v>
      </c>
      <c r="C433" s="29">
        <v>902</v>
      </c>
      <c r="D433" s="30">
        <v>10</v>
      </c>
      <c r="E433" s="30">
        <v>3</v>
      </c>
      <c r="F433" s="31" t="s">
        <v>603</v>
      </c>
      <c r="G433" s="32"/>
      <c r="H433" s="33">
        <f t="shared" ref="H433:J435" si="83">H434</f>
        <v>360</v>
      </c>
      <c r="I433" s="33">
        <f t="shared" si="83"/>
        <v>360</v>
      </c>
      <c r="J433" s="33">
        <f t="shared" si="83"/>
        <v>360</v>
      </c>
    </row>
    <row r="434" spans="1:81" s="3" customFormat="1" ht="31.5">
      <c r="A434" s="27"/>
      <c r="B434" s="28" t="s">
        <v>610</v>
      </c>
      <c r="C434" s="29">
        <v>902</v>
      </c>
      <c r="D434" s="30">
        <v>10</v>
      </c>
      <c r="E434" s="30">
        <v>3</v>
      </c>
      <c r="F434" s="31" t="s">
        <v>611</v>
      </c>
      <c r="G434" s="32"/>
      <c r="H434" s="33">
        <f t="shared" si="83"/>
        <v>360</v>
      </c>
      <c r="I434" s="33">
        <f t="shared" si="83"/>
        <v>360</v>
      </c>
      <c r="J434" s="33">
        <f t="shared" si="83"/>
        <v>360</v>
      </c>
      <c r="K434" s="8"/>
      <c r="L434" s="9"/>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c r="BQ434" s="6"/>
      <c r="BR434" s="6"/>
      <c r="BS434" s="6"/>
      <c r="BT434" s="6"/>
      <c r="BU434" s="6"/>
      <c r="BV434" s="6"/>
      <c r="BW434" s="6"/>
      <c r="BX434" s="6"/>
      <c r="BY434" s="6"/>
      <c r="BZ434" s="6"/>
      <c r="CA434" s="6"/>
      <c r="CB434" s="6"/>
      <c r="CC434" s="6"/>
    </row>
    <row r="435" spans="1:81" s="3" customFormat="1" ht="47.25">
      <c r="A435" s="27"/>
      <c r="B435" s="28" t="s">
        <v>612</v>
      </c>
      <c r="C435" s="29">
        <v>902</v>
      </c>
      <c r="D435" s="30">
        <v>10</v>
      </c>
      <c r="E435" s="30">
        <v>3</v>
      </c>
      <c r="F435" s="31" t="s">
        <v>613</v>
      </c>
      <c r="G435" s="32"/>
      <c r="H435" s="33">
        <f>H436</f>
        <v>360</v>
      </c>
      <c r="I435" s="33">
        <f t="shared" si="83"/>
        <v>360</v>
      </c>
      <c r="J435" s="33">
        <f t="shared" si="83"/>
        <v>360</v>
      </c>
      <c r="K435" s="8"/>
      <c r="L435" s="9"/>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c r="BP435" s="6"/>
      <c r="BQ435" s="6"/>
      <c r="BR435" s="6"/>
      <c r="BS435" s="6"/>
      <c r="BT435" s="6"/>
      <c r="BU435" s="6"/>
      <c r="BV435" s="6"/>
      <c r="BW435" s="6"/>
      <c r="BX435" s="6"/>
      <c r="BY435" s="6"/>
      <c r="BZ435" s="6"/>
      <c r="CA435" s="6"/>
      <c r="CB435" s="6"/>
      <c r="CC435" s="6"/>
    </row>
    <row r="436" spans="1:81" s="3" customFormat="1" ht="47.25">
      <c r="A436" s="27"/>
      <c r="B436" s="28" t="s">
        <v>614</v>
      </c>
      <c r="C436" s="29">
        <v>902</v>
      </c>
      <c r="D436" s="30">
        <v>10</v>
      </c>
      <c r="E436" s="30">
        <v>3</v>
      </c>
      <c r="F436" s="31" t="s">
        <v>615</v>
      </c>
      <c r="G436" s="32"/>
      <c r="H436" s="33">
        <f>H437</f>
        <v>360</v>
      </c>
      <c r="I436" s="33">
        <f>I437</f>
        <v>360</v>
      </c>
      <c r="J436" s="33">
        <f>J437</f>
        <v>360</v>
      </c>
      <c r="K436" s="8"/>
      <c r="L436" s="9"/>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c r="BP436" s="6"/>
      <c r="BQ436" s="6"/>
      <c r="BR436" s="6"/>
      <c r="BS436" s="6"/>
      <c r="BT436" s="6"/>
      <c r="BU436" s="6"/>
      <c r="BV436" s="6"/>
      <c r="BW436" s="6"/>
      <c r="BX436" s="6"/>
      <c r="BY436" s="6"/>
      <c r="BZ436" s="6"/>
      <c r="CA436" s="6"/>
      <c r="CB436" s="6"/>
      <c r="CC436" s="6"/>
    </row>
    <row r="437" spans="1:81" s="3" customFormat="1" collapsed="1">
      <c r="A437" s="27"/>
      <c r="B437" s="28" t="s">
        <v>111</v>
      </c>
      <c r="C437" s="29">
        <v>902</v>
      </c>
      <c r="D437" s="30">
        <v>10</v>
      </c>
      <c r="E437" s="30">
        <v>3</v>
      </c>
      <c r="F437" s="31" t="s">
        <v>615</v>
      </c>
      <c r="G437" s="32">
        <v>300</v>
      </c>
      <c r="H437" s="33">
        <v>360</v>
      </c>
      <c r="I437" s="33">
        <v>360</v>
      </c>
      <c r="J437" s="33">
        <v>360</v>
      </c>
      <c r="K437" s="8"/>
      <c r="L437" s="9"/>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c r="BQ437" s="6"/>
      <c r="BR437" s="6"/>
      <c r="BS437" s="6"/>
      <c r="BT437" s="6"/>
      <c r="BU437" s="6"/>
      <c r="BV437" s="6"/>
      <c r="BW437" s="6"/>
      <c r="BX437" s="6"/>
      <c r="BY437" s="6"/>
      <c r="BZ437" s="6"/>
      <c r="CA437" s="6"/>
      <c r="CB437" s="6"/>
      <c r="CC437" s="6"/>
    </row>
    <row r="438" spans="1:81" hidden="1" outlineLevel="1">
      <c r="A438" s="27"/>
      <c r="B438" s="28" t="s">
        <v>826</v>
      </c>
      <c r="C438" s="29">
        <v>902</v>
      </c>
      <c r="D438" s="30">
        <v>10</v>
      </c>
      <c r="E438" s="30">
        <v>3</v>
      </c>
      <c r="F438" s="31" t="s">
        <v>827</v>
      </c>
      <c r="G438" s="32"/>
      <c r="H438" s="33">
        <f>H439</f>
        <v>0</v>
      </c>
      <c r="I438" s="33">
        <f>I439</f>
        <v>0</v>
      </c>
      <c r="J438" s="33">
        <f>J439</f>
        <v>0</v>
      </c>
      <c r="K438" s="6"/>
      <c r="L438" s="6"/>
    </row>
    <row r="439" spans="1:81" hidden="1" outlineLevel="1">
      <c r="A439" s="27"/>
      <c r="B439" s="28" t="s">
        <v>828</v>
      </c>
      <c r="C439" s="29">
        <v>902</v>
      </c>
      <c r="D439" s="30">
        <v>10</v>
      </c>
      <c r="E439" s="30">
        <v>3</v>
      </c>
      <c r="F439" s="31" t="s">
        <v>829</v>
      </c>
      <c r="G439" s="32"/>
      <c r="H439" s="33">
        <f>H443</f>
        <v>0</v>
      </c>
      <c r="I439" s="33">
        <f>I443+I440+I431</f>
        <v>0</v>
      </c>
      <c r="J439" s="33">
        <f>J443+J440+J431</f>
        <v>0</v>
      </c>
      <c r="K439" s="6"/>
      <c r="L439" s="6"/>
    </row>
    <row r="440" spans="1:81" hidden="1" outlineLevel="1">
      <c r="A440" s="27"/>
      <c r="B440" s="28" t="s">
        <v>94</v>
      </c>
      <c r="C440" s="29">
        <v>902</v>
      </c>
      <c r="D440" s="30">
        <v>10</v>
      </c>
      <c r="E440" s="30">
        <v>3</v>
      </c>
      <c r="F440" s="31" t="s">
        <v>834</v>
      </c>
      <c r="G440" s="32"/>
      <c r="H440" s="33">
        <f>H441+H442</f>
        <v>0</v>
      </c>
      <c r="I440" s="33">
        <f t="shared" ref="I440:J440" si="84">I441+I442</f>
        <v>0</v>
      </c>
      <c r="J440" s="33">
        <f t="shared" si="84"/>
        <v>0</v>
      </c>
      <c r="K440" s="6"/>
      <c r="L440" s="6"/>
    </row>
    <row r="441" spans="1:81" hidden="1" outlineLevel="1">
      <c r="A441" s="27"/>
      <c r="B441" s="28" t="s">
        <v>111</v>
      </c>
      <c r="C441" s="29">
        <v>902</v>
      </c>
      <c r="D441" s="30">
        <v>10</v>
      </c>
      <c r="E441" s="30">
        <v>3</v>
      </c>
      <c r="F441" s="31" t="s">
        <v>834</v>
      </c>
      <c r="G441" s="32">
        <v>300</v>
      </c>
      <c r="H441" s="33">
        <v>0</v>
      </c>
      <c r="I441" s="33">
        <v>0</v>
      </c>
      <c r="J441" s="33">
        <v>0</v>
      </c>
      <c r="K441" s="6"/>
      <c r="L441" s="6"/>
    </row>
    <row r="442" spans="1:81" hidden="1" outlineLevel="1">
      <c r="A442" s="27"/>
      <c r="B442" s="28" t="s">
        <v>514</v>
      </c>
      <c r="C442" s="29">
        <v>902</v>
      </c>
      <c r="D442" s="30">
        <v>10</v>
      </c>
      <c r="E442" s="30">
        <v>3</v>
      </c>
      <c r="F442" s="31" t="s">
        <v>834</v>
      </c>
      <c r="G442" s="32">
        <v>500</v>
      </c>
      <c r="H442" s="33">
        <v>0</v>
      </c>
      <c r="I442" s="33">
        <v>0</v>
      </c>
      <c r="J442" s="33">
        <v>0</v>
      </c>
      <c r="K442" s="6"/>
      <c r="L442" s="6"/>
    </row>
    <row r="443" spans="1:81" hidden="1" outlineLevel="1">
      <c r="A443" s="27"/>
      <c r="B443" s="28" t="s">
        <v>840</v>
      </c>
      <c r="C443" s="29">
        <v>902</v>
      </c>
      <c r="D443" s="30">
        <v>10</v>
      </c>
      <c r="E443" s="30">
        <v>3</v>
      </c>
      <c r="F443" s="31" t="s">
        <v>841</v>
      </c>
      <c r="G443" s="32"/>
      <c r="H443" s="33">
        <f>H444</f>
        <v>0</v>
      </c>
      <c r="I443" s="33">
        <v>0</v>
      </c>
      <c r="J443" s="33">
        <v>0</v>
      </c>
      <c r="K443" s="6"/>
      <c r="L443" s="6"/>
    </row>
    <row r="444" spans="1:81" hidden="1" outlineLevel="1">
      <c r="A444" s="27"/>
      <c r="B444" s="28" t="s">
        <v>111</v>
      </c>
      <c r="C444" s="29">
        <v>902</v>
      </c>
      <c r="D444" s="30">
        <v>10</v>
      </c>
      <c r="E444" s="30">
        <v>3</v>
      </c>
      <c r="F444" s="31" t="s">
        <v>841</v>
      </c>
      <c r="G444" s="32">
        <v>300</v>
      </c>
      <c r="H444" s="33">
        <v>0</v>
      </c>
      <c r="I444" s="33">
        <v>0</v>
      </c>
      <c r="J444" s="33">
        <v>0</v>
      </c>
      <c r="K444" s="6"/>
      <c r="L444" s="6"/>
    </row>
    <row r="445" spans="1:81">
      <c r="A445" s="45"/>
      <c r="B445" s="28" t="s">
        <v>58</v>
      </c>
      <c r="C445" s="29">
        <v>902</v>
      </c>
      <c r="D445" s="30">
        <v>10</v>
      </c>
      <c r="E445" s="30">
        <v>4</v>
      </c>
      <c r="F445" s="31"/>
      <c r="G445" s="32"/>
      <c r="H445" s="33">
        <f>H446+H459+H476</f>
        <v>143905.80000000002</v>
      </c>
      <c r="I445" s="33">
        <f>I446+I459+I476</f>
        <v>132628.6</v>
      </c>
      <c r="J445" s="33">
        <f>J446+J459+J476</f>
        <v>135830</v>
      </c>
      <c r="K445" s="6"/>
      <c r="L445" s="6"/>
    </row>
    <row r="446" spans="1:81">
      <c r="A446" s="45"/>
      <c r="B446" s="36" t="s">
        <v>210</v>
      </c>
      <c r="C446" s="29">
        <v>902</v>
      </c>
      <c r="D446" s="30">
        <v>10</v>
      </c>
      <c r="E446" s="30">
        <v>4</v>
      </c>
      <c r="F446" s="31" t="s">
        <v>211</v>
      </c>
      <c r="G446" s="32"/>
      <c r="H446" s="33">
        <f t="shared" ref="H446:J447" si="85">H447</f>
        <v>64925.4</v>
      </c>
      <c r="I446" s="33">
        <f t="shared" si="85"/>
        <v>67914.7</v>
      </c>
      <c r="J446" s="33">
        <f t="shared" si="85"/>
        <v>69491.8</v>
      </c>
      <c r="K446" s="6"/>
      <c r="L446" s="6"/>
    </row>
    <row r="447" spans="1:81" ht="31.5">
      <c r="A447" s="45"/>
      <c r="B447" s="28" t="s">
        <v>212</v>
      </c>
      <c r="C447" s="29">
        <v>902</v>
      </c>
      <c r="D447" s="30">
        <v>10</v>
      </c>
      <c r="E447" s="30">
        <v>4</v>
      </c>
      <c r="F447" s="31" t="s">
        <v>213</v>
      </c>
      <c r="G447" s="32"/>
      <c r="H447" s="33">
        <f t="shared" si="85"/>
        <v>64925.4</v>
      </c>
      <c r="I447" s="33">
        <f t="shared" si="85"/>
        <v>67914.7</v>
      </c>
      <c r="J447" s="33">
        <f t="shared" si="85"/>
        <v>69491.8</v>
      </c>
      <c r="K447" s="6"/>
      <c r="L447" s="6"/>
    </row>
    <row r="448" spans="1:81" ht="47.25">
      <c r="A448" s="45"/>
      <c r="B448" s="28" t="s">
        <v>214</v>
      </c>
      <c r="C448" s="29">
        <v>902</v>
      </c>
      <c r="D448" s="30">
        <v>10</v>
      </c>
      <c r="E448" s="30">
        <v>4</v>
      </c>
      <c r="F448" s="31" t="s">
        <v>215</v>
      </c>
      <c r="G448" s="32"/>
      <c r="H448" s="33">
        <f>H449+H452+H454+H457</f>
        <v>64925.4</v>
      </c>
      <c r="I448" s="33">
        <f>I449+I452+I454+I457</f>
        <v>67914.7</v>
      </c>
      <c r="J448" s="33">
        <f>J449+J452+J454+J457</f>
        <v>69491.8</v>
      </c>
      <c r="K448" s="6"/>
      <c r="L448" s="6"/>
    </row>
    <row r="449" spans="1:12" ht="78.75">
      <c r="A449" s="45"/>
      <c r="B449" s="28" t="s">
        <v>216</v>
      </c>
      <c r="C449" s="29">
        <v>902</v>
      </c>
      <c r="D449" s="30">
        <v>10</v>
      </c>
      <c r="E449" s="30">
        <v>4</v>
      </c>
      <c r="F449" s="31" t="s">
        <v>217</v>
      </c>
      <c r="G449" s="32"/>
      <c r="H449" s="33">
        <f>H451+H450</f>
        <v>37901.300000000003</v>
      </c>
      <c r="I449" s="33">
        <f>I451+I450</f>
        <v>39417.4</v>
      </c>
      <c r="J449" s="33">
        <f>J451+J450</f>
        <v>40994.5</v>
      </c>
      <c r="K449" s="6"/>
      <c r="L449" s="6"/>
    </row>
    <row r="450" spans="1:12" ht="31.5">
      <c r="A450" s="45"/>
      <c r="B450" s="28" t="s">
        <v>102</v>
      </c>
      <c r="C450" s="29">
        <v>902</v>
      </c>
      <c r="D450" s="30">
        <v>10</v>
      </c>
      <c r="E450" s="30">
        <v>4</v>
      </c>
      <c r="F450" s="31" t="s">
        <v>217</v>
      </c>
      <c r="G450" s="32">
        <v>200</v>
      </c>
      <c r="H450" s="33">
        <v>500</v>
      </c>
      <c r="I450" s="33">
        <v>500</v>
      </c>
      <c r="J450" s="33">
        <v>500</v>
      </c>
      <c r="K450" s="6"/>
      <c r="L450" s="6"/>
    </row>
    <row r="451" spans="1:12">
      <c r="A451" s="45"/>
      <c r="B451" s="28" t="s">
        <v>111</v>
      </c>
      <c r="C451" s="29">
        <v>902</v>
      </c>
      <c r="D451" s="30">
        <v>10</v>
      </c>
      <c r="E451" s="30">
        <v>4</v>
      </c>
      <c r="F451" s="31" t="s">
        <v>217</v>
      </c>
      <c r="G451" s="32">
        <v>300</v>
      </c>
      <c r="H451" s="33">
        <v>37401.300000000003</v>
      </c>
      <c r="I451" s="33">
        <v>38917.4</v>
      </c>
      <c r="J451" s="33">
        <v>40494.5</v>
      </c>
      <c r="K451" s="6"/>
      <c r="L451" s="6"/>
    </row>
    <row r="452" spans="1:12" ht="47.25">
      <c r="A452" s="45"/>
      <c r="B452" s="28" t="s">
        <v>218</v>
      </c>
      <c r="C452" s="29">
        <v>902</v>
      </c>
      <c r="D452" s="30">
        <v>10</v>
      </c>
      <c r="E452" s="30">
        <v>4</v>
      </c>
      <c r="F452" s="31" t="s">
        <v>219</v>
      </c>
      <c r="G452" s="32"/>
      <c r="H452" s="33">
        <f>H453</f>
        <v>27024.1</v>
      </c>
      <c r="I452" s="33">
        <f>I453</f>
        <v>28497.3</v>
      </c>
      <c r="J452" s="33">
        <f>J453</f>
        <v>28497.3</v>
      </c>
      <c r="K452" s="6"/>
      <c r="L452" s="6"/>
    </row>
    <row r="453" spans="1:12" collapsed="1">
      <c r="A453" s="45"/>
      <c r="B453" s="28" t="s">
        <v>111</v>
      </c>
      <c r="C453" s="29">
        <v>902</v>
      </c>
      <c r="D453" s="30">
        <v>10</v>
      </c>
      <c r="E453" s="30">
        <v>4</v>
      </c>
      <c r="F453" s="31" t="s">
        <v>219</v>
      </c>
      <c r="G453" s="32">
        <v>300</v>
      </c>
      <c r="H453" s="33">
        <v>27024.1</v>
      </c>
      <c r="I453" s="33">
        <v>28497.3</v>
      </c>
      <c r="J453" s="33">
        <v>28497.3</v>
      </c>
      <c r="K453" s="6"/>
      <c r="L453" s="6"/>
    </row>
    <row r="454" spans="1:12" ht="47.25" hidden="1" outlineLevel="1">
      <c r="A454" s="45"/>
      <c r="B454" s="28" t="s">
        <v>220</v>
      </c>
      <c r="C454" s="29">
        <v>902</v>
      </c>
      <c r="D454" s="30">
        <v>10</v>
      </c>
      <c r="E454" s="30">
        <v>4</v>
      </c>
      <c r="F454" s="31" t="s">
        <v>221</v>
      </c>
      <c r="G454" s="32"/>
      <c r="H454" s="33">
        <f>H455+H456</f>
        <v>0</v>
      </c>
      <c r="I454" s="33">
        <f>I455+I456</f>
        <v>0</v>
      </c>
      <c r="J454" s="33">
        <f>J455+J456</f>
        <v>0</v>
      </c>
    </row>
    <row r="455" spans="1:12" ht="31.5" hidden="1" outlineLevel="1">
      <c r="A455" s="45"/>
      <c r="B455" s="28" t="s">
        <v>102</v>
      </c>
      <c r="C455" s="29">
        <v>902</v>
      </c>
      <c r="D455" s="30">
        <v>10</v>
      </c>
      <c r="E455" s="30">
        <v>4</v>
      </c>
      <c r="F455" s="31" t="s">
        <v>221</v>
      </c>
      <c r="G455" s="32">
        <v>200</v>
      </c>
      <c r="H455" s="33">
        <v>0</v>
      </c>
      <c r="I455" s="33">
        <v>0</v>
      </c>
      <c r="J455" s="33">
        <v>0</v>
      </c>
    </row>
    <row r="456" spans="1:12" hidden="1" outlineLevel="1">
      <c r="A456" s="45"/>
      <c r="B456" s="28" t="s">
        <v>111</v>
      </c>
      <c r="C456" s="29">
        <v>902</v>
      </c>
      <c r="D456" s="30">
        <v>10</v>
      </c>
      <c r="E456" s="30">
        <v>4</v>
      </c>
      <c r="F456" s="31" t="s">
        <v>221</v>
      </c>
      <c r="G456" s="32">
        <v>300</v>
      </c>
      <c r="H456" s="33">
        <v>0</v>
      </c>
      <c r="I456" s="33">
        <v>0</v>
      </c>
      <c r="J456" s="33">
        <v>0</v>
      </c>
    </row>
    <row r="457" spans="1:12" ht="63" hidden="1" outlineLevel="1">
      <c r="A457" s="45"/>
      <c r="B457" s="28" t="s">
        <v>222</v>
      </c>
      <c r="C457" s="29">
        <v>902</v>
      </c>
      <c r="D457" s="30">
        <v>10</v>
      </c>
      <c r="E457" s="30">
        <v>4</v>
      </c>
      <c r="F457" s="31" t="s">
        <v>223</v>
      </c>
      <c r="G457" s="32"/>
      <c r="H457" s="33">
        <f>H458</f>
        <v>0</v>
      </c>
      <c r="I457" s="33">
        <f>I458</f>
        <v>0</v>
      </c>
      <c r="J457" s="33">
        <f>J458</f>
        <v>0</v>
      </c>
    </row>
    <row r="458" spans="1:12" hidden="1" outlineLevel="1">
      <c r="A458" s="45"/>
      <c r="B458" s="28" t="s">
        <v>111</v>
      </c>
      <c r="C458" s="29">
        <v>902</v>
      </c>
      <c r="D458" s="30">
        <v>10</v>
      </c>
      <c r="E458" s="30">
        <v>4</v>
      </c>
      <c r="F458" s="31" t="s">
        <v>223</v>
      </c>
      <c r="G458" s="32">
        <v>300</v>
      </c>
      <c r="H458" s="33">
        <v>0</v>
      </c>
      <c r="I458" s="33">
        <v>0</v>
      </c>
      <c r="J458" s="33">
        <v>0</v>
      </c>
    </row>
    <row r="459" spans="1:12">
      <c r="A459" s="27"/>
      <c r="B459" s="28" t="s">
        <v>253</v>
      </c>
      <c r="C459" s="29">
        <v>902</v>
      </c>
      <c r="D459" s="30">
        <v>10</v>
      </c>
      <c r="E459" s="30">
        <v>4</v>
      </c>
      <c r="F459" s="30" t="s">
        <v>254</v>
      </c>
      <c r="G459" s="32"/>
      <c r="H459" s="33">
        <f t="shared" ref="H459:J460" si="86">H460</f>
        <v>65585.8</v>
      </c>
      <c r="I459" s="33">
        <f t="shared" si="86"/>
        <v>51778.299999999996</v>
      </c>
      <c r="J459" s="33">
        <f t="shared" si="86"/>
        <v>51849.5</v>
      </c>
    </row>
    <row r="460" spans="1:12">
      <c r="A460" s="27"/>
      <c r="B460" s="28" t="s">
        <v>283</v>
      </c>
      <c r="C460" s="29">
        <v>902</v>
      </c>
      <c r="D460" s="30">
        <v>10</v>
      </c>
      <c r="E460" s="30">
        <v>4</v>
      </c>
      <c r="F460" s="30" t="s">
        <v>284</v>
      </c>
      <c r="G460" s="32"/>
      <c r="H460" s="33">
        <f t="shared" si="86"/>
        <v>65585.8</v>
      </c>
      <c r="I460" s="33">
        <f t="shared" si="86"/>
        <v>51778.299999999996</v>
      </c>
      <c r="J460" s="33">
        <f t="shared" si="86"/>
        <v>51849.5</v>
      </c>
    </row>
    <row r="461" spans="1:12" ht="31.5" collapsed="1">
      <c r="A461" s="27"/>
      <c r="B461" s="28" t="s">
        <v>853</v>
      </c>
      <c r="C461" s="29">
        <v>902</v>
      </c>
      <c r="D461" s="30">
        <v>10</v>
      </c>
      <c r="E461" s="30">
        <v>4</v>
      </c>
      <c r="F461" s="30" t="s">
        <v>286</v>
      </c>
      <c r="G461" s="32"/>
      <c r="H461" s="33">
        <f>H473+H464+H462+H471+H466+H468</f>
        <v>65585.8</v>
      </c>
      <c r="I461" s="33">
        <f>I473+I464+I462+I471+I466+I468</f>
        <v>51778.299999999996</v>
      </c>
      <c r="J461" s="33">
        <f>J473+J464+J462+J471+J466+J468</f>
        <v>51849.5</v>
      </c>
    </row>
    <row r="462" spans="1:12" ht="78.75" hidden="1" outlineLevel="1">
      <c r="A462" s="27"/>
      <c r="B462" s="28" t="s">
        <v>287</v>
      </c>
      <c r="C462" s="29">
        <v>902</v>
      </c>
      <c r="D462" s="30">
        <v>10</v>
      </c>
      <c r="E462" s="30">
        <v>4</v>
      </c>
      <c r="F462" s="30" t="s">
        <v>288</v>
      </c>
      <c r="G462" s="32"/>
      <c r="H462" s="33">
        <f>H463</f>
        <v>0</v>
      </c>
      <c r="I462" s="33">
        <f>I463</f>
        <v>0</v>
      </c>
      <c r="J462" s="33">
        <f>J463</f>
        <v>0</v>
      </c>
    </row>
    <row r="463" spans="1:12" ht="31.5" hidden="1" outlineLevel="1">
      <c r="A463" s="27"/>
      <c r="B463" s="28" t="s">
        <v>131</v>
      </c>
      <c r="C463" s="29">
        <v>902</v>
      </c>
      <c r="D463" s="30">
        <v>10</v>
      </c>
      <c r="E463" s="30">
        <v>4</v>
      </c>
      <c r="F463" s="30" t="s">
        <v>288</v>
      </c>
      <c r="G463" s="32">
        <v>400</v>
      </c>
      <c r="H463" s="33">
        <v>0</v>
      </c>
      <c r="I463" s="33">
        <v>0</v>
      </c>
      <c r="J463" s="33">
        <v>0</v>
      </c>
    </row>
    <row r="464" spans="1:12" ht="141.75">
      <c r="A464" s="27"/>
      <c r="B464" s="28" t="s">
        <v>291</v>
      </c>
      <c r="C464" s="29">
        <v>902</v>
      </c>
      <c r="D464" s="30">
        <v>10</v>
      </c>
      <c r="E464" s="30">
        <v>4</v>
      </c>
      <c r="F464" s="30" t="s">
        <v>292</v>
      </c>
      <c r="G464" s="32"/>
      <c r="H464" s="33">
        <f>H465</f>
        <v>0</v>
      </c>
      <c r="I464" s="33">
        <f>I465</f>
        <v>0</v>
      </c>
      <c r="J464" s="33">
        <f>J465</f>
        <v>66</v>
      </c>
    </row>
    <row r="465" spans="1:13">
      <c r="A465" s="27"/>
      <c r="B465" s="28" t="s">
        <v>111</v>
      </c>
      <c r="C465" s="29">
        <v>902</v>
      </c>
      <c r="D465" s="30">
        <v>10</v>
      </c>
      <c r="E465" s="30">
        <v>4</v>
      </c>
      <c r="F465" s="30" t="s">
        <v>292</v>
      </c>
      <c r="G465" s="32">
        <v>300</v>
      </c>
      <c r="H465" s="33"/>
      <c r="I465" s="33">
        <v>0</v>
      </c>
      <c r="J465" s="33">
        <v>66</v>
      </c>
    </row>
    <row r="466" spans="1:13" ht="94.5">
      <c r="A466" s="27"/>
      <c r="B466" s="28" t="s">
        <v>935</v>
      </c>
      <c r="C466" s="29">
        <v>902</v>
      </c>
      <c r="D466" s="30">
        <v>10</v>
      </c>
      <c r="E466" s="30">
        <v>4</v>
      </c>
      <c r="F466" s="30" t="s">
        <v>293</v>
      </c>
      <c r="G466" s="32"/>
      <c r="H466" s="33">
        <f>H467</f>
        <v>0</v>
      </c>
      <c r="I466" s="33">
        <f>I467</f>
        <v>0</v>
      </c>
      <c r="J466" s="33">
        <f>J467</f>
        <v>5.2</v>
      </c>
    </row>
    <row r="467" spans="1:13">
      <c r="A467" s="27"/>
      <c r="B467" s="28" t="s">
        <v>111</v>
      </c>
      <c r="C467" s="29">
        <v>902</v>
      </c>
      <c r="D467" s="30">
        <v>10</v>
      </c>
      <c r="E467" s="30">
        <v>4</v>
      </c>
      <c r="F467" s="30" t="s">
        <v>293</v>
      </c>
      <c r="G467" s="32">
        <v>300</v>
      </c>
      <c r="H467" s="33">
        <v>0</v>
      </c>
      <c r="I467" s="33">
        <v>0</v>
      </c>
      <c r="J467" s="33">
        <v>5.2</v>
      </c>
    </row>
    <row r="468" spans="1:13" ht="47.25">
      <c r="A468" s="27"/>
      <c r="B468" s="28" t="s">
        <v>296</v>
      </c>
      <c r="C468" s="29">
        <v>902</v>
      </c>
      <c r="D468" s="30">
        <v>10</v>
      </c>
      <c r="E468" s="30">
        <v>4</v>
      </c>
      <c r="F468" s="30" t="s">
        <v>298</v>
      </c>
      <c r="G468" s="29"/>
      <c r="H468" s="33">
        <f>H469+H470</f>
        <v>62137.200000000004</v>
      </c>
      <c r="I468" s="33">
        <f>I469+I470</f>
        <v>44881.2</v>
      </c>
      <c r="J468" s="33">
        <f>J469+J470</f>
        <v>44881.2</v>
      </c>
      <c r="K468" s="58"/>
      <c r="L468" s="58"/>
      <c r="M468" s="59"/>
    </row>
    <row r="469" spans="1:13" ht="31.5">
      <c r="A469" s="27"/>
      <c r="B469" s="28" t="s">
        <v>102</v>
      </c>
      <c r="C469" s="29">
        <v>902</v>
      </c>
      <c r="D469" s="30">
        <v>10</v>
      </c>
      <c r="E469" s="30">
        <v>4</v>
      </c>
      <c r="F469" s="30" t="s">
        <v>298</v>
      </c>
      <c r="G469" s="29">
        <v>200</v>
      </c>
      <c r="H469" s="33">
        <f>63.4</f>
        <v>63.4</v>
      </c>
      <c r="I469" s="33">
        <f>50</f>
        <v>50</v>
      </c>
      <c r="J469" s="33">
        <f>50</f>
        <v>50</v>
      </c>
      <c r="K469" s="58">
        <v>63.4</v>
      </c>
      <c r="L469" s="58">
        <v>50</v>
      </c>
      <c r="M469" s="59">
        <v>50</v>
      </c>
    </row>
    <row r="470" spans="1:13" ht="31.5" collapsed="1">
      <c r="A470" s="27"/>
      <c r="B470" s="28" t="s">
        <v>131</v>
      </c>
      <c r="C470" s="29">
        <v>902</v>
      </c>
      <c r="D470" s="30">
        <v>10</v>
      </c>
      <c r="E470" s="30">
        <v>4</v>
      </c>
      <c r="F470" s="30" t="s">
        <v>298</v>
      </c>
      <c r="G470" s="29">
        <v>400</v>
      </c>
      <c r="H470" s="33">
        <f>60289.9+1783.9</f>
        <v>62073.8</v>
      </c>
      <c r="I470" s="33">
        <f>43638.5+1192.7</f>
        <v>44831.199999999997</v>
      </c>
      <c r="J470" s="33">
        <f>43638.5+1192.7</f>
        <v>44831.199999999997</v>
      </c>
      <c r="K470" s="60">
        <v>1783.9</v>
      </c>
      <c r="L470" s="58">
        <v>1192.7</v>
      </c>
      <c r="M470" s="58">
        <v>1192.7</v>
      </c>
    </row>
    <row r="471" spans="1:13" ht="47.25">
      <c r="A471" s="27"/>
      <c r="B471" s="28" t="s">
        <v>296</v>
      </c>
      <c r="C471" s="29">
        <v>902</v>
      </c>
      <c r="D471" s="30">
        <v>10</v>
      </c>
      <c r="E471" s="30">
        <v>4</v>
      </c>
      <c r="F471" s="30" t="s">
        <v>297</v>
      </c>
      <c r="G471" s="29"/>
      <c r="H471" s="33">
        <f>H472</f>
        <v>3448.5999999999995</v>
      </c>
      <c r="I471" s="33">
        <f>I472</f>
        <v>6897.1</v>
      </c>
      <c r="J471" s="33">
        <f>J472</f>
        <v>6897.1</v>
      </c>
    </row>
    <row r="472" spans="1:13" ht="31.5" collapsed="1">
      <c r="A472" s="27"/>
      <c r="B472" s="28" t="s">
        <v>131</v>
      </c>
      <c r="C472" s="29">
        <v>902</v>
      </c>
      <c r="D472" s="30">
        <v>10</v>
      </c>
      <c r="E472" s="30">
        <v>4</v>
      </c>
      <c r="F472" s="30" t="s">
        <v>297</v>
      </c>
      <c r="G472" s="29">
        <v>400</v>
      </c>
      <c r="H472" s="33">
        <f>5295.9-1847.3</f>
        <v>3448.5999999999995</v>
      </c>
      <c r="I472" s="33">
        <f>8139.8-1242.7</f>
        <v>6897.1</v>
      </c>
      <c r="J472" s="176">
        <f>8139.8-1242.7</f>
        <v>6897.1</v>
      </c>
      <c r="K472" s="58">
        <v>-1847.3</v>
      </c>
      <c r="L472" s="58">
        <v>-1242.7</v>
      </c>
      <c r="M472" s="59">
        <v>-1242.7</v>
      </c>
    </row>
    <row r="473" spans="1:13" ht="47.25" hidden="1" outlineLevel="1">
      <c r="A473" s="27"/>
      <c r="B473" s="28" t="s">
        <v>299</v>
      </c>
      <c r="C473" s="29">
        <v>902</v>
      </c>
      <c r="D473" s="30">
        <v>10</v>
      </c>
      <c r="E473" s="30">
        <v>4</v>
      </c>
      <c r="F473" s="30" t="s">
        <v>876</v>
      </c>
      <c r="G473" s="29"/>
      <c r="H473" s="33">
        <f>H475+H474</f>
        <v>0</v>
      </c>
      <c r="I473" s="33">
        <f>I475+I474</f>
        <v>0</v>
      </c>
      <c r="J473" s="33">
        <f>J475+J474</f>
        <v>0</v>
      </c>
    </row>
    <row r="474" spans="1:13" ht="31.5" hidden="1" outlineLevel="1">
      <c r="A474" s="27"/>
      <c r="B474" s="28" t="s">
        <v>102</v>
      </c>
      <c r="C474" s="29">
        <v>902</v>
      </c>
      <c r="D474" s="30">
        <v>10</v>
      </c>
      <c r="E474" s="30">
        <v>4</v>
      </c>
      <c r="F474" s="30" t="s">
        <v>876</v>
      </c>
      <c r="G474" s="29">
        <v>200</v>
      </c>
      <c r="H474" s="33">
        <v>0</v>
      </c>
      <c r="I474" s="33">
        <v>0</v>
      </c>
      <c r="J474" s="33">
        <v>0</v>
      </c>
    </row>
    <row r="475" spans="1:13" ht="31.5" hidden="1" outlineLevel="1">
      <c r="A475" s="27"/>
      <c r="B475" s="28" t="s">
        <v>131</v>
      </c>
      <c r="C475" s="29">
        <v>902</v>
      </c>
      <c r="D475" s="30">
        <v>10</v>
      </c>
      <c r="E475" s="30">
        <v>4</v>
      </c>
      <c r="F475" s="30" t="s">
        <v>876</v>
      </c>
      <c r="G475" s="29">
        <v>400</v>
      </c>
      <c r="H475" s="33">
        <f>57911.5-57911.5</f>
        <v>0</v>
      </c>
      <c r="I475" s="33">
        <f>35390.4-35390.4</f>
        <v>0</v>
      </c>
      <c r="J475" s="33">
        <f>38607.7-38607.7</f>
        <v>0</v>
      </c>
      <c r="K475" s="61"/>
      <c r="M475" s="62"/>
    </row>
    <row r="476" spans="1:13">
      <c r="A476" s="27"/>
      <c r="B476" s="28" t="s">
        <v>875</v>
      </c>
      <c r="C476" s="29">
        <v>902</v>
      </c>
      <c r="D476" s="30">
        <v>10</v>
      </c>
      <c r="E476" s="30">
        <v>4</v>
      </c>
      <c r="F476" s="30" t="s">
        <v>603</v>
      </c>
      <c r="G476" s="29"/>
      <c r="H476" s="33">
        <f t="shared" ref="H476:J479" si="87">H477</f>
        <v>13394.6</v>
      </c>
      <c r="I476" s="33">
        <f t="shared" si="87"/>
        <v>12935.6</v>
      </c>
      <c r="J476" s="33">
        <f t="shared" si="87"/>
        <v>14488.7</v>
      </c>
    </row>
    <row r="477" spans="1:13" ht="31.5">
      <c r="A477" s="27"/>
      <c r="B477" s="28" t="s">
        <v>604</v>
      </c>
      <c r="C477" s="29">
        <v>902</v>
      </c>
      <c r="D477" s="30">
        <v>10</v>
      </c>
      <c r="E477" s="30">
        <v>4</v>
      </c>
      <c r="F477" s="30" t="s">
        <v>605</v>
      </c>
      <c r="G477" s="29"/>
      <c r="H477" s="33">
        <f t="shared" si="87"/>
        <v>13394.6</v>
      </c>
      <c r="I477" s="33">
        <f t="shared" si="87"/>
        <v>12935.6</v>
      </c>
      <c r="J477" s="33">
        <f t="shared" si="87"/>
        <v>14488.7</v>
      </c>
    </row>
    <row r="478" spans="1:13" ht="31.5">
      <c r="A478" s="27"/>
      <c r="B478" s="28" t="s">
        <v>606</v>
      </c>
      <c r="C478" s="29">
        <v>902</v>
      </c>
      <c r="D478" s="30">
        <v>10</v>
      </c>
      <c r="E478" s="30">
        <v>4</v>
      </c>
      <c r="F478" s="30" t="s">
        <v>607</v>
      </c>
      <c r="G478" s="29"/>
      <c r="H478" s="33">
        <f t="shared" si="87"/>
        <v>13394.6</v>
      </c>
      <c r="I478" s="33">
        <f t="shared" si="87"/>
        <v>12935.6</v>
      </c>
      <c r="J478" s="33">
        <f t="shared" si="87"/>
        <v>14488.7</v>
      </c>
    </row>
    <row r="479" spans="1:13">
      <c r="A479" s="27"/>
      <c r="B479" s="28" t="s">
        <v>608</v>
      </c>
      <c r="C479" s="29">
        <v>902</v>
      </c>
      <c r="D479" s="30">
        <v>10</v>
      </c>
      <c r="E479" s="30">
        <v>4</v>
      </c>
      <c r="F479" s="30" t="s">
        <v>609</v>
      </c>
      <c r="G479" s="29"/>
      <c r="H479" s="33">
        <f t="shared" si="87"/>
        <v>13394.6</v>
      </c>
      <c r="I479" s="33">
        <f t="shared" si="87"/>
        <v>12935.6</v>
      </c>
      <c r="J479" s="33">
        <f t="shared" si="87"/>
        <v>14488.7</v>
      </c>
    </row>
    <row r="480" spans="1:13">
      <c r="A480" s="27"/>
      <c r="B480" s="28" t="s">
        <v>111</v>
      </c>
      <c r="C480" s="29">
        <v>902</v>
      </c>
      <c r="D480" s="30">
        <v>10</v>
      </c>
      <c r="E480" s="30">
        <v>4</v>
      </c>
      <c r="F480" s="30" t="s">
        <v>609</v>
      </c>
      <c r="G480" s="29">
        <v>300</v>
      </c>
      <c r="H480" s="33">
        <v>13394.6</v>
      </c>
      <c r="I480" s="33">
        <v>12935.6</v>
      </c>
      <c r="J480" s="33">
        <v>14488.7</v>
      </c>
    </row>
    <row r="481" spans="1:12">
      <c r="A481" s="27"/>
      <c r="B481" s="28" t="s">
        <v>877</v>
      </c>
      <c r="C481" s="29">
        <v>902</v>
      </c>
      <c r="D481" s="30">
        <v>11</v>
      </c>
      <c r="E481" s="30"/>
      <c r="F481" s="30"/>
      <c r="G481" s="30"/>
      <c r="H481" s="33">
        <f>H482</f>
        <v>185593.3</v>
      </c>
      <c r="I481" s="33">
        <f>I482</f>
        <v>26158</v>
      </c>
      <c r="J481" s="33">
        <f>J482</f>
        <v>0</v>
      </c>
      <c r="K481" s="6"/>
      <c r="L481" s="6"/>
    </row>
    <row r="482" spans="1:12" collapsed="1">
      <c r="A482" s="27"/>
      <c r="B482" s="28" t="s">
        <v>878</v>
      </c>
      <c r="C482" s="29">
        <v>902</v>
      </c>
      <c r="D482" s="30">
        <v>11</v>
      </c>
      <c r="E482" s="30">
        <v>1</v>
      </c>
      <c r="F482" s="30"/>
      <c r="G482" s="30"/>
      <c r="H482" s="33">
        <f>H483+H509</f>
        <v>185593.3</v>
      </c>
      <c r="I482" s="33">
        <f>I483+I509</f>
        <v>26158</v>
      </c>
      <c r="J482" s="33">
        <f>J483+J509</f>
        <v>0</v>
      </c>
      <c r="K482" s="6"/>
      <c r="L482" s="6"/>
    </row>
    <row r="483" spans="1:12" hidden="1" outlineLevel="1">
      <c r="A483" s="45"/>
      <c r="B483" s="28" t="s">
        <v>372</v>
      </c>
      <c r="C483" s="29">
        <v>902</v>
      </c>
      <c r="D483" s="30">
        <v>11</v>
      </c>
      <c r="E483" s="30">
        <v>1</v>
      </c>
      <c r="F483" s="30" t="s">
        <v>373</v>
      </c>
      <c r="G483" s="30"/>
      <c r="H483" s="33">
        <f>H488+H484</f>
        <v>0</v>
      </c>
      <c r="I483" s="33">
        <f>I488+I484</f>
        <v>0</v>
      </c>
      <c r="J483" s="33">
        <f>J488+J484</f>
        <v>0</v>
      </c>
      <c r="K483" s="6"/>
      <c r="L483" s="6"/>
    </row>
    <row r="484" spans="1:12" ht="31.5" hidden="1" outlineLevel="1">
      <c r="A484" s="45"/>
      <c r="B484" s="28" t="s">
        <v>382</v>
      </c>
      <c r="C484" s="29">
        <v>902</v>
      </c>
      <c r="D484" s="30">
        <v>11</v>
      </c>
      <c r="E484" s="30">
        <v>1</v>
      </c>
      <c r="F484" s="30" t="s">
        <v>383</v>
      </c>
      <c r="G484" s="30"/>
      <c r="H484" s="33">
        <f t="shared" ref="H484:J486" si="88">H485</f>
        <v>0</v>
      </c>
      <c r="I484" s="33">
        <f t="shared" si="88"/>
        <v>0</v>
      </c>
      <c r="J484" s="33">
        <f t="shared" si="88"/>
        <v>0</v>
      </c>
      <c r="K484" s="6"/>
      <c r="L484" s="6"/>
    </row>
    <row r="485" spans="1:12" hidden="1" outlineLevel="1">
      <c r="A485" s="45"/>
      <c r="B485" s="28" t="s">
        <v>402</v>
      </c>
      <c r="C485" s="29">
        <v>902</v>
      </c>
      <c r="D485" s="30">
        <v>11</v>
      </c>
      <c r="E485" s="30">
        <v>1</v>
      </c>
      <c r="F485" s="30" t="s">
        <v>403</v>
      </c>
      <c r="G485" s="30"/>
      <c r="H485" s="33">
        <f t="shared" si="88"/>
        <v>0</v>
      </c>
      <c r="I485" s="33">
        <f t="shared" si="88"/>
        <v>0</v>
      </c>
      <c r="J485" s="33">
        <f t="shared" si="88"/>
        <v>0</v>
      </c>
      <c r="K485" s="6"/>
      <c r="L485" s="6"/>
    </row>
    <row r="486" spans="1:12" ht="31.5" hidden="1" outlineLevel="1">
      <c r="A486" s="45"/>
      <c r="B486" s="28" t="s">
        <v>879</v>
      </c>
      <c r="C486" s="29">
        <v>902</v>
      </c>
      <c r="D486" s="30">
        <v>11</v>
      </c>
      <c r="E486" s="30">
        <v>1</v>
      </c>
      <c r="F486" s="30" t="s">
        <v>405</v>
      </c>
      <c r="G486" s="30"/>
      <c r="H486" s="33">
        <f t="shared" si="88"/>
        <v>0</v>
      </c>
      <c r="I486" s="33">
        <f t="shared" si="88"/>
        <v>0</v>
      </c>
      <c r="J486" s="33">
        <f t="shared" si="88"/>
        <v>0</v>
      </c>
      <c r="K486" s="6"/>
      <c r="L486" s="6"/>
    </row>
    <row r="487" spans="1:12" ht="31.5" hidden="1" outlineLevel="1">
      <c r="A487" s="45"/>
      <c r="B487" s="28" t="s">
        <v>131</v>
      </c>
      <c r="C487" s="29">
        <v>902</v>
      </c>
      <c r="D487" s="30">
        <v>11</v>
      </c>
      <c r="E487" s="30">
        <v>1</v>
      </c>
      <c r="F487" s="30" t="s">
        <v>405</v>
      </c>
      <c r="G487" s="30">
        <v>400</v>
      </c>
      <c r="H487" s="33">
        <v>0</v>
      </c>
      <c r="I487" s="33">
        <v>0</v>
      </c>
      <c r="J487" s="33">
        <v>0</v>
      </c>
      <c r="K487" s="6"/>
      <c r="L487" s="6"/>
    </row>
    <row r="488" spans="1:12" ht="31.5" hidden="1" outlineLevel="1">
      <c r="A488" s="45"/>
      <c r="B488" s="28" t="s">
        <v>418</v>
      </c>
      <c r="C488" s="29">
        <v>902</v>
      </c>
      <c r="D488" s="30">
        <v>11</v>
      </c>
      <c r="E488" s="30">
        <v>1</v>
      </c>
      <c r="F488" s="30" t="s">
        <v>419</v>
      </c>
      <c r="G488" s="30"/>
      <c r="H488" s="33">
        <f>H492+H495+H505+H502+H490</f>
        <v>0</v>
      </c>
      <c r="I488" s="33">
        <f>I492+I495+I505+I502</f>
        <v>0</v>
      </c>
      <c r="J488" s="33">
        <f>J492+J495+J505+J502</f>
        <v>0</v>
      </c>
      <c r="K488" s="6"/>
      <c r="L488" s="6"/>
    </row>
    <row r="489" spans="1:12" hidden="1" outlineLevel="1">
      <c r="A489" s="45"/>
      <c r="B489" s="28" t="s">
        <v>420</v>
      </c>
      <c r="C489" s="29">
        <v>902</v>
      </c>
      <c r="D489" s="30">
        <v>11</v>
      </c>
      <c r="E489" s="30">
        <v>1</v>
      </c>
      <c r="F489" s="30" t="s">
        <v>421</v>
      </c>
      <c r="G489" s="30"/>
      <c r="H489" s="33">
        <f>H490</f>
        <v>0</v>
      </c>
      <c r="I489" s="33">
        <v>0</v>
      </c>
      <c r="J489" s="33">
        <v>0</v>
      </c>
      <c r="K489" s="6"/>
      <c r="L489" s="6"/>
    </row>
    <row r="490" spans="1:12" ht="31.5" hidden="1" outlineLevel="1">
      <c r="A490" s="45"/>
      <c r="B490" s="28" t="s">
        <v>879</v>
      </c>
      <c r="C490" s="29">
        <v>902</v>
      </c>
      <c r="D490" s="30">
        <v>11</v>
      </c>
      <c r="E490" s="30">
        <v>1</v>
      </c>
      <c r="F490" s="30" t="s">
        <v>423</v>
      </c>
      <c r="G490" s="30"/>
      <c r="H490" s="33">
        <f>H491</f>
        <v>0</v>
      </c>
      <c r="I490" s="33">
        <v>0</v>
      </c>
      <c r="J490" s="33">
        <v>0</v>
      </c>
      <c r="K490" s="6"/>
      <c r="L490" s="6"/>
    </row>
    <row r="491" spans="1:12" ht="31.5" hidden="1" outlineLevel="1">
      <c r="A491" s="45"/>
      <c r="B491" s="28" t="s">
        <v>131</v>
      </c>
      <c r="C491" s="29">
        <v>902</v>
      </c>
      <c r="D491" s="30">
        <v>11</v>
      </c>
      <c r="E491" s="30">
        <v>1</v>
      </c>
      <c r="F491" s="30" t="s">
        <v>423</v>
      </c>
      <c r="G491" s="30">
        <v>400</v>
      </c>
      <c r="H491" s="33">
        <v>0</v>
      </c>
      <c r="I491" s="33">
        <v>0</v>
      </c>
      <c r="J491" s="33">
        <v>0</v>
      </c>
      <c r="K491" s="6"/>
      <c r="L491" s="6"/>
    </row>
    <row r="492" spans="1:12" hidden="1" outlineLevel="1">
      <c r="A492" s="45"/>
      <c r="B492" s="57" t="s">
        <v>428</v>
      </c>
      <c r="C492" s="29">
        <v>902</v>
      </c>
      <c r="D492" s="30">
        <v>11</v>
      </c>
      <c r="E492" s="30">
        <v>1</v>
      </c>
      <c r="F492" s="30" t="s">
        <v>429</v>
      </c>
      <c r="G492" s="30"/>
      <c r="H492" s="33">
        <f t="shared" ref="H492:J493" si="89">H493</f>
        <v>0</v>
      </c>
      <c r="I492" s="33">
        <f t="shared" si="89"/>
        <v>0</v>
      </c>
      <c r="J492" s="33">
        <f t="shared" si="89"/>
        <v>0</v>
      </c>
      <c r="K492" s="6"/>
      <c r="L492" s="6"/>
    </row>
    <row r="493" spans="1:12" ht="31.5" hidden="1" outlineLevel="1">
      <c r="A493" s="45"/>
      <c r="B493" s="28" t="s">
        <v>879</v>
      </c>
      <c r="C493" s="29">
        <v>902</v>
      </c>
      <c r="D493" s="30">
        <v>11</v>
      </c>
      <c r="E493" s="30">
        <v>1</v>
      </c>
      <c r="F493" s="30" t="s">
        <v>430</v>
      </c>
      <c r="G493" s="30"/>
      <c r="H493" s="33">
        <f t="shared" si="89"/>
        <v>0</v>
      </c>
      <c r="I493" s="33">
        <f t="shared" si="89"/>
        <v>0</v>
      </c>
      <c r="J493" s="33">
        <f t="shared" si="89"/>
        <v>0</v>
      </c>
      <c r="K493" s="6"/>
      <c r="L493" s="6"/>
    </row>
    <row r="494" spans="1:12" ht="31.5" hidden="1" outlineLevel="1">
      <c r="A494" s="45"/>
      <c r="B494" s="28" t="s">
        <v>131</v>
      </c>
      <c r="C494" s="29">
        <v>902</v>
      </c>
      <c r="D494" s="30">
        <v>11</v>
      </c>
      <c r="E494" s="30">
        <v>1</v>
      </c>
      <c r="F494" s="30" t="s">
        <v>430</v>
      </c>
      <c r="G494" s="30">
        <v>400</v>
      </c>
      <c r="H494" s="33">
        <v>0</v>
      </c>
      <c r="I494" s="33">
        <f>24000-24000</f>
        <v>0</v>
      </c>
      <c r="J494" s="33">
        <v>0</v>
      </c>
      <c r="K494" s="6"/>
      <c r="L494" s="6"/>
    </row>
    <row r="495" spans="1:12" hidden="1" outlineLevel="1">
      <c r="A495" s="45"/>
      <c r="B495" s="28" t="s">
        <v>431</v>
      </c>
      <c r="C495" s="29">
        <v>902</v>
      </c>
      <c r="D495" s="30">
        <v>11</v>
      </c>
      <c r="E495" s="30">
        <v>1</v>
      </c>
      <c r="F495" s="30" t="s">
        <v>432</v>
      </c>
      <c r="G495" s="30"/>
      <c r="H495" s="33">
        <f>H496+H500</f>
        <v>0</v>
      </c>
      <c r="I495" s="33">
        <f>I496+I500</f>
        <v>0</v>
      </c>
      <c r="J495" s="33">
        <v>0</v>
      </c>
      <c r="K495" s="6"/>
      <c r="L495" s="6"/>
    </row>
    <row r="496" spans="1:12" ht="31.5" hidden="1" outlineLevel="1">
      <c r="A496" s="45"/>
      <c r="B496" s="28" t="s">
        <v>129</v>
      </c>
      <c r="C496" s="29">
        <v>902</v>
      </c>
      <c r="D496" s="30">
        <v>11</v>
      </c>
      <c r="E496" s="30">
        <v>1</v>
      </c>
      <c r="F496" s="30" t="s">
        <v>433</v>
      </c>
      <c r="G496" s="30"/>
      <c r="H496" s="33">
        <f>H498+H497+H499</f>
        <v>0</v>
      </c>
      <c r="I496" s="33">
        <f>I498+I497+I499</f>
        <v>0</v>
      </c>
      <c r="J496" s="33">
        <f>J498+J497+J499</f>
        <v>0</v>
      </c>
      <c r="K496" s="6"/>
      <c r="L496" s="6"/>
    </row>
    <row r="497" spans="1:12" ht="31.5" hidden="1" outlineLevel="1">
      <c r="A497" s="45"/>
      <c r="B497" s="28" t="s">
        <v>102</v>
      </c>
      <c r="C497" s="29">
        <v>902</v>
      </c>
      <c r="D497" s="30">
        <v>11</v>
      </c>
      <c r="E497" s="30">
        <v>1</v>
      </c>
      <c r="F497" s="30" t="s">
        <v>433</v>
      </c>
      <c r="G497" s="30">
        <v>200</v>
      </c>
      <c r="H497" s="33"/>
      <c r="I497" s="33">
        <v>0</v>
      </c>
      <c r="J497" s="33">
        <v>0</v>
      </c>
      <c r="K497" s="6"/>
      <c r="L497" s="6"/>
    </row>
    <row r="498" spans="1:12" ht="31.5" hidden="1" outlineLevel="1">
      <c r="A498" s="45"/>
      <c r="B498" s="28" t="s">
        <v>131</v>
      </c>
      <c r="C498" s="29">
        <v>902</v>
      </c>
      <c r="D498" s="30">
        <v>11</v>
      </c>
      <c r="E498" s="30">
        <v>1</v>
      </c>
      <c r="F498" s="30" t="s">
        <v>433</v>
      </c>
      <c r="G498" s="30">
        <v>400</v>
      </c>
      <c r="H498" s="33"/>
      <c r="I498" s="33">
        <v>0</v>
      </c>
      <c r="J498" s="33">
        <v>0</v>
      </c>
      <c r="K498" s="6"/>
      <c r="L498" s="6"/>
    </row>
    <row r="499" spans="1:12" hidden="1" outlineLevel="1">
      <c r="A499" s="45"/>
      <c r="B499" s="28" t="s">
        <v>192</v>
      </c>
      <c r="C499" s="29">
        <v>902</v>
      </c>
      <c r="D499" s="30">
        <v>11</v>
      </c>
      <c r="E499" s="30">
        <v>1</v>
      </c>
      <c r="F499" s="30" t="s">
        <v>433</v>
      </c>
      <c r="G499" s="30">
        <v>800</v>
      </c>
      <c r="H499" s="33"/>
      <c r="I499" s="33">
        <v>0</v>
      </c>
      <c r="J499" s="33">
        <v>0</v>
      </c>
      <c r="K499" s="6"/>
      <c r="L499" s="6"/>
    </row>
    <row r="500" spans="1:12" hidden="1" outlineLevel="1">
      <c r="A500" s="45"/>
      <c r="B500" s="28" t="s">
        <v>434</v>
      </c>
      <c r="C500" s="29">
        <v>902</v>
      </c>
      <c r="D500" s="30">
        <v>11</v>
      </c>
      <c r="E500" s="30">
        <v>1</v>
      </c>
      <c r="F500" s="30" t="s">
        <v>435</v>
      </c>
      <c r="G500" s="30"/>
      <c r="H500" s="33">
        <f>H501</f>
        <v>0</v>
      </c>
      <c r="I500" s="33">
        <f>I501</f>
        <v>0</v>
      </c>
      <c r="J500" s="33">
        <f>J501</f>
        <v>0</v>
      </c>
      <c r="K500" s="6"/>
      <c r="L500" s="6"/>
    </row>
    <row r="501" spans="1:12" ht="31.5" hidden="1" outlineLevel="1">
      <c r="A501" s="45"/>
      <c r="B501" s="28" t="s">
        <v>131</v>
      </c>
      <c r="C501" s="29">
        <v>902</v>
      </c>
      <c r="D501" s="30">
        <v>11</v>
      </c>
      <c r="E501" s="30">
        <v>1</v>
      </c>
      <c r="F501" s="30" t="s">
        <v>435</v>
      </c>
      <c r="G501" s="30">
        <v>400</v>
      </c>
      <c r="H501" s="33">
        <v>0</v>
      </c>
      <c r="I501" s="33">
        <v>0</v>
      </c>
      <c r="J501" s="33">
        <v>0</v>
      </c>
      <c r="K501" s="6"/>
      <c r="L501" s="6"/>
    </row>
    <row r="502" spans="1:12" ht="31.5" hidden="1" outlineLevel="1">
      <c r="A502" s="45"/>
      <c r="B502" s="28" t="s">
        <v>436</v>
      </c>
      <c r="C502" s="29">
        <v>902</v>
      </c>
      <c r="D502" s="30">
        <v>11</v>
      </c>
      <c r="E502" s="30">
        <v>1</v>
      </c>
      <c r="F502" s="30" t="s">
        <v>437</v>
      </c>
      <c r="G502" s="30"/>
      <c r="H502" s="33">
        <f t="shared" ref="H502:J503" si="90">H503</f>
        <v>0</v>
      </c>
      <c r="I502" s="33">
        <f t="shared" si="90"/>
        <v>0</v>
      </c>
      <c r="J502" s="33">
        <f t="shared" si="90"/>
        <v>0</v>
      </c>
      <c r="K502" s="6"/>
      <c r="L502" s="6"/>
    </row>
    <row r="503" spans="1:12" ht="31.5" hidden="1" outlineLevel="1">
      <c r="A503" s="45"/>
      <c r="B503" s="28" t="s">
        <v>129</v>
      </c>
      <c r="C503" s="29">
        <v>902</v>
      </c>
      <c r="D503" s="30">
        <v>11</v>
      </c>
      <c r="E503" s="30">
        <v>1</v>
      </c>
      <c r="F503" s="30" t="s">
        <v>438</v>
      </c>
      <c r="G503" s="30"/>
      <c r="H503" s="33">
        <f t="shared" si="90"/>
        <v>0</v>
      </c>
      <c r="I503" s="33">
        <f t="shared" si="90"/>
        <v>0</v>
      </c>
      <c r="J503" s="33">
        <f t="shared" si="90"/>
        <v>0</v>
      </c>
      <c r="K503" s="6"/>
      <c r="L503" s="6"/>
    </row>
    <row r="504" spans="1:12" ht="31.5" hidden="1" outlineLevel="1">
      <c r="A504" s="45"/>
      <c r="B504" s="28" t="s">
        <v>131</v>
      </c>
      <c r="C504" s="29">
        <v>902</v>
      </c>
      <c r="D504" s="30">
        <v>11</v>
      </c>
      <c r="E504" s="30">
        <v>1</v>
      </c>
      <c r="F504" s="30" t="s">
        <v>438</v>
      </c>
      <c r="G504" s="30">
        <v>400</v>
      </c>
      <c r="H504" s="33">
        <v>0</v>
      </c>
      <c r="I504" s="33">
        <v>0</v>
      </c>
      <c r="J504" s="33">
        <v>0</v>
      </c>
      <c r="K504" s="6"/>
      <c r="L504" s="6"/>
    </row>
    <row r="505" spans="1:12" ht="31.5" hidden="1" outlineLevel="1">
      <c r="A505" s="45"/>
      <c r="B505" s="28" t="s">
        <v>439</v>
      </c>
      <c r="C505" s="29">
        <v>902</v>
      </c>
      <c r="D505" s="30">
        <v>11</v>
      </c>
      <c r="E505" s="30">
        <v>1</v>
      </c>
      <c r="F505" s="30" t="s">
        <v>440</v>
      </c>
      <c r="G505" s="30"/>
      <c r="H505" s="33">
        <f>H506</f>
        <v>0</v>
      </c>
      <c r="I505" s="33">
        <f>I506</f>
        <v>0</v>
      </c>
      <c r="J505" s="33">
        <f>J506</f>
        <v>0</v>
      </c>
      <c r="K505" s="6"/>
      <c r="L505" s="6"/>
    </row>
    <row r="506" spans="1:12" ht="31.5" hidden="1" outlineLevel="1">
      <c r="A506" s="45"/>
      <c r="B506" s="28" t="s">
        <v>129</v>
      </c>
      <c r="C506" s="29">
        <v>902</v>
      </c>
      <c r="D506" s="30">
        <v>11</v>
      </c>
      <c r="E506" s="30">
        <v>1</v>
      </c>
      <c r="F506" s="30" t="s">
        <v>441</v>
      </c>
      <c r="G506" s="30"/>
      <c r="H506" s="33">
        <f>H507+H508</f>
        <v>0</v>
      </c>
      <c r="I506" s="33">
        <f>I507+I508</f>
        <v>0</v>
      </c>
      <c r="J506" s="33">
        <f>J507+J508</f>
        <v>0</v>
      </c>
      <c r="K506" s="6"/>
      <c r="L506" s="6"/>
    </row>
    <row r="507" spans="1:12" ht="31.5" hidden="1" outlineLevel="1">
      <c r="A507" s="45"/>
      <c r="B507" s="28" t="s">
        <v>102</v>
      </c>
      <c r="C507" s="29">
        <v>902</v>
      </c>
      <c r="D507" s="30">
        <v>11</v>
      </c>
      <c r="E507" s="30">
        <v>1</v>
      </c>
      <c r="F507" s="30" t="s">
        <v>441</v>
      </c>
      <c r="G507" s="30">
        <v>200</v>
      </c>
      <c r="H507" s="33">
        <v>0</v>
      </c>
      <c r="I507" s="33">
        <v>0</v>
      </c>
      <c r="J507" s="33">
        <v>0</v>
      </c>
      <c r="K507" s="6"/>
      <c r="L507" s="6"/>
    </row>
    <row r="508" spans="1:12" ht="31.5" hidden="1" outlineLevel="1">
      <c r="A508" s="45"/>
      <c r="B508" s="28" t="s">
        <v>131</v>
      </c>
      <c r="C508" s="29">
        <v>902</v>
      </c>
      <c r="D508" s="30">
        <v>11</v>
      </c>
      <c r="E508" s="30">
        <v>1</v>
      </c>
      <c r="F508" s="30" t="s">
        <v>441</v>
      </c>
      <c r="G508" s="30">
        <v>400</v>
      </c>
      <c r="H508" s="33">
        <v>0</v>
      </c>
      <c r="I508" s="33">
        <v>0</v>
      </c>
      <c r="J508" s="33">
        <v>0</v>
      </c>
      <c r="K508" s="6"/>
      <c r="L508" s="6"/>
    </row>
    <row r="509" spans="1:12" ht="31.5">
      <c r="A509" s="45"/>
      <c r="B509" s="28" t="s">
        <v>873</v>
      </c>
      <c r="C509" s="29">
        <v>902</v>
      </c>
      <c r="D509" s="30">
        <v>11</v>
      </c>
      <c r="E509" s="30">
        <v>1</v>
      </c>
      <c r="F509" s="30" t="s">
        <v>528</v>
      </c>
      <c r="G509" s="30"/>
      <c r="H509" s="33">
        <f>H510</f>
        <v>185593.3</v>
      </c>
      <c r="I509" s="33">
        <f>I510</f>
        <v>26158</v>
      </c>
      <c r="J509" s="33">
        <f>J510</f>
        <v>0</v>
      </c>
      <c r="K509" s="6"/>
      <c r="L509" s="6"/>
    </row>
    <row r="510" spans="1:12" ht="31.5" collapsed="1">
      <c r="A510" s="45"/>
      <c r="B510" s="28" t="s">
        <v>874</v>
      </c>
      <c r="C510" s="29">
        <v>902</v>
      </c>
      <c r="D510" s="30">
        <v>11</v>
      </c>
      <c r="E510" s="30">
        <v>1</v>
      </c>
      <c r="F510" s="30" t="s">
        <v>530</v>
      </c>
      <c r="G510" s="30"/>
      <c r="H510" s="33">
        <f>H511+H517+H523</f>
        <v>185593.3</v>
      </c>
      <c r="I510" s="33">
        <f t="shared" ref="I510:J510" si="91">I511+I517+I523</f>
        <v>26158</v>
      </c>
      <c r="J510" s="33">
        <f t="shared" si="91"/>
        <v>0</v>
      </c>
      <c r="K510" s="6"/>
      <c r="L510" s="6"/>
    </row>
    <row r="511" spans="1:12" ht="31.5" hidden="1" outlineLevel="1">
      <c r="A511" s="45"/>
      <c r="B511" s="28" t="s">
        <v>436</v>
      </c>
      <c r="C511" s="29">
        <v>902</v>
      </c>
      <c r="D511" s="30">
        <v>11</v>
      </c>
      <c r="E511" s="30">
        <v>1</v>
      </c>
      <c r="F511" s="30" t="s">
        <v>536</v>
      </c>
      <c r="G511" s="30"/>
      <c r="H511" s="33">
        <f>H515+H512</f>
        <v>0</v>
      </c>
      <c r="I511" s="33">
        <f>I515+I512</f>
        <v>0</v>
      </c>
      <c r="J511" s="33">
        <f>J515+J512</f>
        <v>0</v>
      </c>
    </row>
    <row r="512" spans="1:12" ht="31.5" hidden="1" outlineLevel="1">
      <c r="A512" s="45"/>
      <c r="B512" s="28" t="s">
        <v>129</v>
      </c>
      <c r="C512" s="29">
        <v>902</v>
      </c>
      <c r="D512" s="30">
        <v>11</v>
      </c>
      <c r="E512" s="30">
        <v>1</v>
      </c>
      <c r="F512" s="30" t="s">
        <v>537</v>
      </c>
      <c r="G512" s="30"/>
      <c r="H512" s="33">
        <f>H514+H513</f>
        <v>0</v>
      </c>
      <c r="I512" s="33">
        <f>I514</f>
        <v>0</v>
      </c>
      <c r="J512" s="33">
        <f>J514</f>
        <v>0</v>
      </c>
    </row>
    <row r="513" spans="1:81" ht="31.5" hidden="1" outlineLevel="1">
      <c r="A513" s="45"/>
      <c r="B513" s="28" t="s">
        <v>102</v>
      </c>
      <c r="C513" s="29">
        <v>902</v>
      </c>
      <c r="D513" s="30">
        <v>11</v>
      </c>
      <c r="E513" s="30">
        <v>1</v>
      </c>
      <c r="F513" s="30" t="s">
        <v>537</v>
      </c>
      <c r="G513" s="30">
        <v>200</v>
      </c>
      <c r="H513" s="33">
        <v>0</v>
      </c>
      <c r="I513" s="33">
        <v>0</v>
      </c>
      <c r="J513" s="33">
        <v>0</v>
      </c>
    </row>
    <row r="514" spans="1:81" ht="31.5" hidden="1" outlineLevel="1">
      <c r="A514" s="45"/>
      <c r="B514" s="28" t="s">
        <v>131</v>
      </c>
      <c r="C514" s="29">
        <v>902</v>
      </c>
      <c r="D514" s="30">
        <v>11</v>
      </c>
      <c r="E514" s="30">
        <v>1</v>
      </c>
      <c r="F514" s="30" t="s">
        <v>537</v>
      </c>
      <c r="G514" s="30">
        <v>400</v>
      </c>
      <c r="H514" s="33">
        <v>0</v>
      </c>
      <c r="I514" s="33">
        <v>0</v>
      </c>
      <c r="J514" s="33">
        <v>0</v>
      </c>
    </row>
    <row r="515" spans="1:81" ht="78.75" hidden="1" outlineLevel="1">
      <c r="A515" s="45"/>
      <c r="B515" s="28" t="s">
        <v>534</v>
      </c>
      <c r="C515" s="29">
        <v>902</v>
      </c>
      <c r="D515" s="30">
        <v>11</v>
      </c>
      <c r="E515" s="30">
        <v>1</v>
      </c>
      <c r="F515" s="30" t="s">
        <v>538</v>
      </c>
      <c r="G515" s="30"/>
      <c r="H515" s="33">
        <f>H516</f>
        <v>0</v>
      </c>
      <c r="I515" s="33">
        <f>I516</f>
        <v>0</v>
      </c>
      <c r="J515" s="33">
        <f>J516</f>
        <v>0</v>
      </c>
    </row>
    <row r="516" spans="1:81" ht="31.5" hidden="1" outlineLevel="1">
      <c r="A516" s="45"/>
      <c r="B516" s="28" t="s">
        <v>131</v>
      </c>
      <c r="C516" s="29">
        <v>902</v>
      </c>
      <c r="D516" s="30">
        <v>11</v>
      </c>
      <c r="E516" s="30">
        <v>1</v>
      </c>
      <c r="F516" s="30" t="s">
        <v>538</v>
      </c>
      <c r="G516" s="30">
        <v>400</v>
      </c>
      <c r="H516" s="33"/>
      <c r="I516" s="33">
        <v>0</v>
      </c>
      <c r="J516" s="33">
        <v>0</v>
      </c>
    </row>
    <row r="517" spans="1:81" ht="47.25" hidden="1" outlineLevel="1">
      <c r="A517" s="45"/>
      <c r="B517" s="28" t="s">
        <v>539</v>
      </c>
      <c r="C517" s="29">
        <v>902</v>
      </c>
      <c r="D517" s="30">
        <v>11</v>
      </c>
      <c r="E517" s="30">
        <v>1</v>
      </c>
      <c r="F517" s="30" t="s">
        <v>540</v>
      </c>
      <c r="G517" s="30"/>
      <c r="H517" s="33">
        <f>H518+H521</f>
        <v>0</v>
      </c>
      <c r="I517" s="33">
        <f>I518+I521</f>
        <v>0</v>
      </c>
      <c r="J517" s="33">
        <f>J532+J521+J530</f>
        <v>0</v>
      </c>
    </row>
    <row r="518" spans="1:81" ht="31.5" hidden="1" outlineLevel="1">
      <c r="A518" s="45"/>
      <c r="B518" s="28" t="s">
        <v>129</v>
      </c>
      <c r="C518" s="29">
        <v>902</v>
      </c>
      <c r="D518" s="30">
        <v>11</v>
      </c>
      <c r="E518" s="30">
        <v>1</v>
      </c>
      <c r="F518" s="30" t="s">
        <v>541</v>
      </c>
      <c r="G518" s="30"/>
      <c r="H518" s="33">
        <f>H519+H520</f>
        <v>0</v>
      </c>
      <c r="I518" s="33">
        <f>I519+I520</f>
        <v>0</v>
      </c>
      <c r="J518" s="33">
        <f>J519+J520</f>
        <v>0</v>
      </c>
    </row>
    <row r="519" spans="1:81" s="1" customFormat="1" ht="31.5" hidden="1" outlineLevel="1">
      <c r="A519" s="45"/>
      <c r="B519" s="28" t="s">
        <v>102</v>
      </c>
      <c r="C519" s="29">
        <v>902</v>
      </c>
      <c r="D519" s="30">
        <v>11</v>
      </c>
      <c r="E519" s="30">
        <v>1</v>
      </c>
      <c r="F519" s="30" t="s">
        <v>541</v>
      </c>
      <c r="G519" s="30">
        <v>200</v>
      </c>
      <c r="H519" s="33">
        <v>0</v>
      </c>
      <c r="I519" s="33">
        <v>0</v>
      </c>
      <c r="J519" s="33">
        <v>0</v>
      </c>
      <c r="K519" s="8"/>
      <c r="L519" s="9"/>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c r="BP519" s="6"/>
      <c r="BQ519" s="6"/>
      <c r="BR519" s="6"/>
      <c r="BS519" s="6"/>
      <c r="BT519" s="6"/>
      <c r="BU519" s="6"/>
      <c r="BV519" s="6"/>
      <c r="BW519" s="6"/>
      <c r="BX519" s="6"/>
      <c r="BY519" s="6"/>
      <c r="BZ519" s="6"/>
      <c r="CA519" s="6"/>
      <c r="CB519" s="6"/>
      <c r="CC519" s="6"/>
    </row>
    <row r="520" spans="1:81" s="3" customFormat="1" ht="31.5" hidden="1" outlineLevel="1">
      <c r="A520" s="45"/>
      <c r="B520" s="28" t="s">
        <v>131</v>
      </c>
      <c r="C520" s="29">
        <v>902</v>
      </c>
      <c r="D520" s="30">
        <v>11</v>
      </c>
      <c r="E520" s="30">
        <v>1</v>
      </c>
      <c r="F520" s="30" t="s">
        <v>541</v>
      </c>
      <c r="G520" s="30">
        <v>400</v>
      </c>
      <c r="H520" s="33">
        <v>0</v>
      </c>
      <c r="I520" s="33">
        <v>0</v>
      </c>
      <c r="J520" s="33">
        <v>0</v>
      </c>
      <c r="K520" s="8"/>
      <c r="L520" s="9"/>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c r="BP520" s="6"/>
      <c r="BQ520" s="6"/>
      <c r="BR520" s="6"/>
      <c r="BS520" s="6"/>
      <c r="BT520" s="6"/>
      <c r="BU520" s="6"/>
      <c r="BV520" s="6"/>
      <c r="BW520" s="6"/>
      <c r="BX520" s="6"/>
      <c r="BY520" s="6"/>
      <c r="BZ520" s="6"/>
      <c r="CA520" s="6"/>
      <c r="CB520" s="6"/>
      <c r="CC520" s="6"/>
    </row>
    <row r="521" spans="1:81" ht="78.75" hidden="1" outlineLevel="1">
      <c r="A521" s="45"/>
      <c r="B521" s="28" t="s">
        <v>534</v>
      </c>
      <c r="C521" s="29">
        <v>902</v>
      </c>
      <c r="D521" s="30">
        <v>11</v>
      </c>
      <c r="E521" s="30">
        <v>1</v>
      </c>
      <c r="F521" s="30" t="s">
        <v>542</v>
      </c>
      <c r="G521" s="30"/>
      <c r="H521" s="33">
        <f>H529+H522</f>
        <v>0</v>
      </c>
      <c r="I521" s="33">
        <f>I529+I522</f>
        <v>0</v>
      </c>
      <c r="J521" s="33">
        <f>J529</f>
        <v>0</v>
      </c>
    </row>
    <row r="522" spans="1:81" ht="31.5" hidden="1" outlineLevel="1">
      <c r="A522" s="45"/>
      <c r="B522" s="28" t="s">
        <v>131</v>
      </c>
      <c r="C522" s="29">
        <v>902</v>
      </c>
      <c r="D522" s="30">
        <v>11</v>
      </c>
      <c r="E522" s="30">
        <v>1</v>
      </c>
      <c r="F522" s="30" t="s">
        <v>542</v>
      </c>
      <c r="G522" s="30">
        <v>400</v>
      </c>
      <c r="H522" s="33">
        <v>0</v>
      </c>
      <c r="I522" s="33">
        <v>0</v>
      </c>
      <c r="J522" s="33">
        <v>0</v>
      </c>
    </row>
    <row r="523" spans="1:81" ht="47.25">
      <c r="A523" s="45"/>
      <c r="B523" s="28" t="s">
        <v>547</v>
      </c>
      <c r="C523" s="29">
        <v>902</v>
      </c>
      <c r="D523" s="30">
        <v>11</v>
      </c>
      <c r="E523" s="30">
        <v>1</v>
      </c>
      <c r="F523" s="30" t="s">
        <v>548</v>
      </c>
      <c r="G523" s="30"/>
      <c r="H523" s="33">
        <f>H524+H527</f>
        <v>185593.3</v>
      </c>
      <c r="I523" s="33">
        <f>I524+I527</f>
        <v>26158</v>
      </c>
      <c r="J523" s="33">
        <f>J524+J527</f>
        <v>0</v>
      </c>
    </row>
    <row r="524" spans="1:81" ht="31.5">
      <c r="A524" s="45"/>
      <c r="B524" s="28" t="s">
        <v>129</v>
      </c>
      <c r="C524" s="29">
        <v>902</v>
      </c>
      <c r="D524" s="30">
        <v>11</v>
      </c>
      <c r="E524" s="30">
        <v>1</v>
      </c>
      <c r="F524" s="30" t="s">
        <v>549</v>
      </c>
      <c r="G524" s="30"/>
      <c r="H524" s="33">
        <f>H526+H525</f>
        <v>7096.7999999999993</v>
      </c>
      <c r="I524" s="33">
        <f t="shared" ref="I524:J524" si="92">I526+I525</f>
        <v>26158</v>
      </c>
      <c r="J524" s="33">
        <f t="shared" si="92"/>
        <v>0</v>
      </c>
    </row>
    <row r="525" spans="1:81" s="3" customFormat="1" ht="31.5">
      <c r="A525" s="45"/>
      <c r="B525" s="28" t="s">
        <v>102</v>
      </c>
      <c r="C525" s="29">
        <v>902</v>
      </c>
      <c r="D525" s="30">
        <v>11</v>
      </c>
      <c r="E525" s="30">
        <v>1</v>
      </c>
      <c r="F525" s="30" t="s">
        <v>549</v>
      </c>
      <c r="G525" s="30">
        <v>200</v>
      </c>
      <c r="H525" s="33">
        <v>191</v>
      </c>
      <c r="I525" s="33">
        <v>0</v>
      </c>
      <c r="J525" s="33">
        <v>0</v>
      </c>
      <c r="K525" s="8"/>
      <c r="L525" s="9"/>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c r="BP525" s="6"/>
      <c r="BQ525" s="6"/>
      <c r="BR525" s="6"/>
      <c r="BS525" s="6"/>
      <c r="BT525" s="6"/>
      <c r="BU525" s="6"/>
      <c r="BV525" s="6"/>
      <c r="BW525" s="6"/>
      <c r="BX525" s="6"/>
      <c r="BY525" s="6"/>
      <c r="BZ525" s="6"/>
      <c r="CA525" s="6"/>
      <c r="CB525" s="6"/>
      <c r="CC525" s="6"/>
    </row>
    <row r="526" spans="1:81" s="3" customFormat="1" ht="31.5">
      <c r="A526" s="45"/>
      <c r="B526" s="28" t="s">
        <v>131</v>
      </c>
      <c r="C526" s="29">
        <v>902</v>
      </c>
      <c r="D526" s="30">
        <v>11</v>
      </c>
      <c r="E526" s="30">
        <v>1</v>
      </c>
      <c r="F526" s="30" t="s">
        <v>549</v>
      </c>
      <c r="G526" s="30">
        <v>400</v>
      </c>
      <c r="H526" s="33">
        <f>22890-15984.2</f>
        <v>6905.7999999999993</v>
      </c>
      <c r="I526" s="33">
        <f>26158</f>
        <v>26158</v>
      </c>
      <c r="J526" s="33">
        <v>0</v>
      </c>
      <c r="K526" s="8">
        <v>-15984.2</v>
      </c>
      <c r="L526" s="9">
        <v>26158</v>
      </c>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c r="BP526" s="6"/>
      <c r="BQ526" s="6"/>
      <c r="BR526" s="6"/>
      <c r="BS526" s="6"/>
      <c r="BT526" s="6"/>
      <c r="BU526" s="6"/>
      <c r="BV526" s="6"/>
      <c r="BW526" s="6"/>
      <c r="BX526" s="6"/>
      <c r="BY526" s="6"/>
      <c r="BZ526" s="6"/>
      <c r="CA526" s="6"/>
      <c r="CB526" s="6"/>
      <c r="CC526" s="6"/>
    </row>
    <row r="527" spans="1:81" ht="47.25">
      <c r="A527" s="45"/>
      <c r="B527" s="28" t="s">
        <v>930</v>
      </c>
      <c r="C527" s="29">
        <v>902</v>
      </c>
      <c r="D527" s="30">
        <v>11</v>
      </c>
      <c r="E527" s="30">
        <v>1</v>
      </c>
      <c r="F527" s="30" t="s">
        <v>929</v>
      </c>
      <c r="G527" s="30"/>
      <c r="H527" s="33">
        <f>H528</f>
        <v>178496.5</v>
      </c>
      <c r="I527" s="33">
        <f t="shared" ref="I527:J527" si="93">I528</f>
        <v>0</v>
      </c>
      <c r="J527" s="33">
        <f t="shared" si="93"/>
        <v>0</v>
      </c>
    </row>
    <row r="528" spans="1:81" ht="31.5" collapsed="1">
      <c r="A528" s="45"/>
      <c r="B528" s="28" t="s">
        <v>131</v>
      </c>
      <c r="C528" s="29">
        <v>902</v>
      </c>
      <c r="D528" s="30">
        <v>11</v>
      </c>
      <c r="E528" s="30">
        <v>1</v>
      </c>
      <c r="F528" s="30" t="s">
        <v>929</v>
      </c>
      <c r="G528" s="30">
        <v>400</v>
      </c>
      <c r="H528" s="33">
        <v>178496.5</v>
      </c>
      <c r="I528" s="33">
        <v>0</v>
      </c>
      <c r="J528" s="33">
        <v>0</v>
      </c>
      <c r="K528" s="44"/>
      <c r="L528" s="44"/>
    </row>
    <row r="529" spans="1:12" hidden="1" outlineLevel="1">
      <c r="A529" s="45"/>
      <c r="B529" s="28" t="s">
        <v>880</v>
      </c>
      <c r="C529" s="29">
        <v>902</v>
      </c>
      <c r="D529" s="30">
        <v>12</v>
      </c>
      <c r="E529" s="30"/>
      <c r="F529" s="30"/>
      <c r="G529" s="30"/>
      <c r="H529" s="33">
        <f>H530</f>
        <v>0</v>
      </c>
      <c r="I529" s="33">
        <f t="shared" ref="I529:J533" si="94">I530</f>
        <v>0</v>
      </c>
      <c r="J529" s="33">
        <f t="shared" si="94"/>
        <v>0</v>
      </c>
    </row>
    <row r="530" spans="1:12" hidden="1" outlineLevel="1">
      <c r="A530" s="45"/>
      <c r="B530" s="28" t="s">
        <v>881</v>
      </c>
      <c r="C530" s="29">
        <v>902</v>
      </c>
      <c r="D530" s="30">
        <v>12</v>
      </c>
      <c r="E530" s="30">
        <v>1</v>
      </c>
      <c r="F530" s="30"/>
      <c r="G530" s="30"/>
      <c r="H530" s="33">
        <f>H531</f>
        <v>0</v>
      </c>
      <c r="I530" s="33">
        <f t="shared" si="94"/>
        <v>0</v>
      </c>
      <c r="J530" s="33">
        <f t="shared" si="94"/>
        <v>0</v>
      </c>
    </row>
    <row r="531" spans="1:12" hidden="1" outlineLevel="1">
      <c r="A531" s="45"/>
      <c r="B531" s="28" t="s">
        <v>826</v>
      </c>
      <c r="C531" s="29">
        <v>902</v>
      </c>
      <c r="D531" s="30">
        <v>12</v>
      </c>
      <c r="E531" s="30">
        <v>1</v>
      </c>
      <c r="F531" s="30" t="s">
        <v>827</v>
      </c>
      <c r="G531" s="30"/>
      <c r="H531" s="33">
        <f>H532</f>
        <v>0</v>
      </c>
      <c r="I531" s="33">
        <f t="shared" si="94"/>
        <v>0</v>
      </c>
      <c r="J531" s="33">
        <f t="shared" si="94"/>
        <v>0</v>
      </c>
    </row>
    <row r="532" spans="1:12" hidden="1" outlineLevel="1">
      <c r="A532" s="45"/>
      <c r="B532" s="28" t="s">
        <v>828</v>
      </c>
      <c r="C532" s="29">
        <v>902</v>
      </c>
      <c r="D532" s="30">
        <v>12</v>
      </c>
      <c r="E532" s="30">
        <v>1</v>
      </c>
      <c r="F532" s="30" t="s">
        <v>829</v>
      </c>
      <c r="G532" s="30"/>
      <c r="H532" s="33">
        <f>H533</f>
        <v>0</v>
      </c>
      <c r="I532" s="33">
        <f t="shared" si="94"/>
        <v>0</v>
      </c>
      <c r="J532" s="33">
        <f t="shared" si="94"/>
        <v>0</v>
      </c>
    </row>
    <row r="533" spans="1:12" ht="31.5" hidden="1" outlineLevel="1">
      <c r="A533" s="45"/>
      <c r="B533" s="28" t="s">
        <v>832</v>
      </c>
      <c r="C533" s="29">
        <v>902</v>
      </c>
      <c r="D533" s="30">
        <v>12</v>
      </c>
      <c r="E533" s="30">
        <v>1</v>
      </c>
      <c r="F533" s="30" t="s">
        <v>833</v>
      </c>
      <c r="G533" s="30"/>
      <c r="H533" s="33">
        <f>H534</f>
        <v>0</v>
      </c>
      <c r="I533" s="33">
        <f t="shared" si="94"/>
        <v>0</v>
      </c>
      <c r="J533" s="33">
        <f t="shared" si="94"/>
        <v>0</v>
      </c>
      <c r="K533" s="6"/>
      <c r="L533" s="6"/>
    </row>
    <row r="534" spans="1:12" hidden="1" outlineLevel="1">
      <c r="A534" s="45"/>
      <c r="B534" s="28" t="s">
        <v>192</v>
      </c>
      <c r="C534" s="29">
        <v>902</v>
      </c>
      <c r="D534" s="30">
        <v>12</v>
      </c>
      <c r="E534" s="30">
        <v>1</v>
      </c>
      <c r="F534" s="30" t="s">
        <v>833</v>
      </c>
      <c r="G534" s="30">
        <v>800</v>
      </c>
      <c r="H534" s="33">
        <v>0</v>
      </c>
      <c r="I534" s="33">
        <v>0</v>
      </c>
      <c r="J534" s="33">
        <v>0</v>
      </c>
      <c r="K534" s="6"/>
      <c r="L534" s="6"/>
    </row>
    <row r="535" spans="1:12">
      <c r="A535" s="27"/>
      <c r="B535" s="28" t="s">
        <v>65</v>
      </c>
      <c r="C535" s="29">
        <v>902</v>
      </c>
      <c r="D535" s="30">
        <v>13</v>
      </c>
      <c r="E535" s="30"/>
      <c r="F535" s="31"/>
      <c r="G535" s="32"/>
      <c r="H535" s="33">
        <f t="shared" ref="H535:J540" si="95">H536</f>
        <v>220</v>
      </c>
      <c r="I535" s="33">
        <f t="shared" si="95"/>
        <v>220</v>
      </c>
      <c r="J535" s="33">
        <f t="shared" si="95"/>
        <v>220</v>
      </c>
      <c r="K535" s="6"/>
      <c r="L535" s="6"/>
    </row>
    <row r="536" spans="1:12">
      <c r="A536" s="27"/>
      <c r="B536" s="28" t="s">
        <v>66</v>
      </c>
      <c r="C536" s="29">
        <v>902</v>
      </c>
      <c r="D536" s="30">
        <v>13</v>
      </c>
      <c r="E536" s="30">
        <v>1</v>
      </c>
      <c r="F536" s="31"/>
      <c r="G536" s="32"/>
      <c r="H536" s="33">
        <f t="shared" si="95"/>
        <v>220</v>
      </c>
      <c r="I536" s="33">
        <f t="shared" si="95"/>
        <v>220</v>
      </c>
      <c r="J536" s="33">
        <f t="shared" si="95"/>
        <v>220</v>
      </c>
      <c r="K536" s="6"/>
      <c r="L536" s="6"/>
    </row>
    <row r="537" spans="1:12">
      <c r="A537" s="27"/>
      <c r="B537" s="28" t="s">
        <v>665</v>
      </c>
      <c r="C537" s="29">
        <v>902</v>
      </c>
      <c r="D537" s="30">
        <v>13</v>
      </c>
      <c r="E537" s="30">
        <v>1</v>
      </c>
      <c r="F537" s="31" t="s">
        <v>666</v>
      </c>
      <c r="G537" s="32"/>
      <c r="H537" s="33">
        <f t="shared" si="95"/>
        <v>220</v>
      </c>
      <c r="I537" s="33">
        <f t="shared" si="95"/>
        <v>220</v>
      </c>
      <c r="J537" s="33">
        <f t="shared" si="95"/>
        <v>220</v>
      </c>
      <c r="K537" s="6"/>
      <c r="L537" s="6"/>
    </row>
    <row r="538" spans="1:12" ht="31.5">
      <c r="A538" s="27"/>
      <c r="B538" s="63" t="s">
        <v>667</v>
      </c>
      <c r="C538" s="29">
        <v>902</v>
      </c>
      <c r="D538" s="30">
        <v>13</v>
      </c>
      <c r="E538" s="30">
        <v>1</v>
      </c>
      <c r="F538" s="31" t="s">
        <v>668</v>
      </c>
      <c r="G538" s="32"/>
      <c r="H538" s="33">
        <f>H539</f>
        <v>220</v>
      </c>
      <c r="I538" s="33">
        <f>I539</f>
        <v>220</v>
      </c>
      <c r="J538" s="33">
        <f>J539</f>
        <v>220</v>
      </c>
      <c r="K538" s="6"/>
      <c r="L538" s="6"/>
    </row>
    <row r="539" spans="1:12" ht="31.5">
      <c r="A539" s="27"/>
      <c r="B539" s="28" t="s">
        <v>675</v>
      </c>
      <c r="C539" s="29">
        <v>902</v>
      </c>
      <c r="D539" s="30">
        <v>13</v>
      </c>
      <c r="E539" s="30">
        <v>1</v>
      </c>
      <c r="F539" s="31" t="s">
        <v>676</v>
      </c>
      <c r="G539" s="32"/>
      <c r="H539" s="33">
        <f t="shared" si="95"/>
        <v>220</v>
      </c>
      <c r="I539" s="33">
        <f t="shared" si="95"/>
        <v>220</v>
      </c>
      <c r="J539" s="33">
        <f t="shared" si="95"/>
        <v>220</v>
      </c>
      <c r="K539" s="6"/>
      <c r="L539" s="6"/>
    </row>
    <row r="540" spans="1:12">
      <c r="A540" s="27"/>
      <c r="B540" s="28" t="s">
        <v>677</v>
      </c>
      <c r="C540" s="29">
        <v>902</v>
      </c>
      <c r="D540" s="30">
        <v>13</v>
      </c>
      <c r="E540" s="30">
        <v>1</v>
      </c>
      <c r="F540" s="31" t="s">
        <v>678</v>
      </c>
      <c r="G540" s="32"/>
      <c r="H540" s="33">
        <f t="shared" si="95"/>
        <v>220</v>
      </c>
      <c r="I540" s="33">
        <f t="shared" si="95"/>
        <v>220</v>
      </c>
      <c r="J540" s="33">
        <f t="shared" si="95"/>
        <v>220</v>
      </c>
      <c r="K540" s="6"/>
      <c r="L540" s="6"/>
    </row>
    <row r="541" spans="1:12">
      <c r="A541" s="27"/>
      <c r="B541" s="28" t="s">
        <v>679</v>
      </c>
      <c r="C541" s="29">
        <v>902</v>
      </c>
      <c r="D541" s="30">
        <v>13</v>
      </c>
      <c r="E541" s="30">
        <v>1</v>
      </c>
      <c r="F541" s="31" t="s">
        <v>678</v>
      </c>
      <c r="G541" s="32">
        <v>700</v>
      </c>
      <c r="H541" s="33">
        <v>220</v>
      </c>
      <c r="I541" s="33">
        <v>220</v>
      </c>
      <c r="J541" s="33">
        <v>220</v>
      </c>
      <c r="K541" s="6"/>
      <c r="L541" s="6"/>
    </row>
    <row r="542" spans="1:12" ht="31.5">
      <c r="A542" s="27"/>
      <c r="B542" s="28" t="s">
        <v>882</v>
      </c>
      <c r="C542" s="29">
        <v>902</v>
      </c>
      <c r="D542" s="30">
        <v>14</v>
      </c>
      <c r="E542" s="30"/>
      <c r="F542" s="31"/>
      <c r="G542" s="32"/>
      <c r="H542" s="33">
        <f>H543</f>
        <v>69494.3</v>
      </c>
      <c r="I542" s="33">
        <f>I543</f>
        <v>0</v>
      </c>
      <c r="J542" s="33">
        <f>J543</f>
        <v>0</v>
      </c>
      <c r="K542" s="6"/>
      <c r="L542" s="6"/>
    </row>
    <row r="543" spans="1:12" collapsed="1">
      <c r="A543" s="27"/>
      <c r="B543" s="28" t="s">
        <v>70</v>
      </c>
      <c r="C543" s="29">
        <v>902</v>
      </c>
      <c r="D543" s="30">
        <v>14</v>
      </c>
      <c r="E543" s="30">
        <v>3</v>
      </c>
      <c r="F543" s="31"/>
      <c r="G543" s="32"/>
      <c r="H543" s="33">
        <f>H549+H544</f>
        <v>69494.3</v>
      </c>
      <c r="I543" s="33">
        <f>I549+I544</f>
        <v>0</v>
      </c>
      <c r="J543" s="33">
        <f>J549+J544</f>
        <v>0</v>
      </c>
      <c r="K543" s="6"/>
      <c r="L543" s="6"/>
    </row>
    <row r="544" spans="1:12" ht="31.5" hidden="1" outlineLevel="1">
      <c r="A544" s="27"/>
      <c r="B544" s="28" t="s">
        <v>883</v>
      </c>
      <c r="C544" s="29">
        <v>902</v>
      </c>
      <c r="D544" s="30">
        <v>14</v>
      </c>
      <c r="E544" s="30">
        <v>3</v>
      </c>
      <c r="F544" s="31" t="s">
        <v>493</v>
      </c>
      <c r="G544" s="32"/>
      <c r="H544" s="33">
        <f>H545</f>
        <v>0</v>
      </c>
      <c r="I544" s="33">
        <f t="shared" ref="I544:J547" si="96">I545</f>
        <v>0</v>
      </c>
      <c r="J544" s="33">
        <f t="shared" si="96"/>
        <v>0</v>
      </c>
      <c r="K544" s="6"/>
      <c r="L544" s="6"/>
    </row>
    <row r="545" spans="1:12" hidden="1" outlineLevel="1">
      <c r="A545" s="27"/>
      <c r="B545" s="28" t="s">
        <v>508</v>
      </c>
      <c r="C545" s="29">
        <v>902</v>
      </c>
      <c r="D545" s="30">
        <v>14</v>
      </c>
      <c r="E545" s="30">
        <v>3</v>
      </c>
      <c r="F545" s="31" t="s">
        <v>509</v>
      </c>
      <c r="G545" s="32"/>
      <c r="H545" s="33">
        <f>H546</f>
        <v>0</v>
      </c>
      <c r="I545" s="33">
        <f t="shared" si="96"/>
        <v>0</v>
      </c>
      <c r="J545" s="33">
        <f t="shared" si="96"/>
        <v>0</v>
      </c>
      <c r="K545" s="6"/>
      <c r="L545" s="6"/>
    </row>
    <row r="546" spans="1:12" hidden="1" outlineLevel="1">
      <c r="A546" s="27"/>
      <c r="B546" s="28" t="s">
        <v>510</v>
      </c>
      <c r="C546" s="29">
        <v>902</v>
      </c>
      <c r="D546" s="30">
        <v>14</v>
      </c>
      <c r="E546" s="30">
        <v>3</v>
      </c>
      <c r="F546" s="31" t="s">
        <v>511</v>
      </c>
      <c r="G546" s="32"/>
      <c r="H546" s="33">
        <f>H547</f>
        <v>0</v>
      </c>
      <c r="I546" s="33">
        <f t="shared" si="96"/>
        <v>0</v>
      </c>
      <c r="J546" s="33">
        <f t="shared" si="96"/>
        <v>0</v>
      </c>
      <c r="K546" s="6"/>
      <c r="L546" s="6"/>
    </row>
    <row r="547" spans="1:12" ht="31.5" hidden="1" outlineLevel="1">
      <c r="A547" s="27"/>
      <c r="B547" s="28" t="s">
        <v>512</v>
      </c>
      <c r="C547" s="29">
        <v>902</v>
      </c>
      <c r="D547" s="30">
        <v>14</v>
      </c>
      <c r="E547" s="30">
        <v>3</v>
      </c>
      <c r="F547" s="31" t="s">
        <v>513</v>
      </c>
      <c r="G547" s="32"/>
      <c r="H547" s="33">
        <f>H548</f>
        <v>0</v>
      </c>
      <c r="I547" s="33">
        <f t="shared" si="96"/>
        <v>0</v>
      </c>
      <c r="J547" s="33">
        <f t="shared" si="96"/>
        <v>0</v>
      </c>
      <c r="K547" s="6"/>
      <c r="L547" s="6"/>
    </row>
    <row r="548" spans="1:12" hidden="1" outlineLevel="1">
      <c r="A548" s="27"/>
      <c r="B548" s="28" t="s">
        <v>514</v>
      </c>
      <c r="C548" s="29">
        <v>902</v>
      </c>
      <c r="D548" s="30">
        <v>14</v>
      </c>
      <c r="E548" s="30">
        <v>3</v>
      </c>
      <c r="F548" s="31" t="s">
        <v>513</v>
      </c>
      <c r="G548" s="32">
        <v>500</v>
      </c>
      <c r="H548" s="33">
        <v>0</v>
      </c>
      <c r="I548" s="33">
        <v>0</v>
      </c>
      <c r="J548" s="33">
        <v>0</v>
      </c>
      <c r="K548" s="7"/>
      <c r="L548" s="6"/>
    </row>
    <row r="549" spans="1:12">
      <c r="A549" s="27"/>
      <c r="B549" s="28" t="s">
        <v>665</v>
      </c>
      <c r="C549" s="29">
        <v>902</v>
      </c>
      <c r="D549" s="30">
        <v>14</v>
      </c>
      <c r="E549" s="30">
        <v>3</v>
      </c>
      <c r="F549" s="31" t="s">
        <v>666</v>
      </c>
      <c r="G549" s="32"/>
      <c r="H549" s="33">
        <f>H550</f>
        <v>69494.3</v>
      </c>
      <c r="I549" s="33">
        <f t="shared" ref="I549:J552" si="97">I550</f>
        <v>0</v>
      </c>
      <c r="J549" s="33">
        <f t="shared" si="97"/>
        <v>0</v>
      </c>
      <c r="L549" s="6"/>
    </row>
    <row r="550" spans="1:12" ht="31.5">
      <c r="A550" s="27"/>
      <c r="B550" s="63" t="s">
        <v>667</v>
      </c>
      <c r="C550" s="29">
        <v>902</v>
      </c>
      <c r="D550" s="30">
        <v>14</v>
      </c>
      <c r="E550" s="30">
        <v>3</v>
      </c>
      <c r="F550" s="31" t="s">
        <v>668</v>
      </c>
      <c r="G550" s="32"/>
      <c r="H550" s="33">
        <f>H551</f>
        <v>69494.3</v>
      </c>
      <c r="I550" s="33">
        <f t="shared" si="97"/>
        <v>0</v>
      </c>
      <c r="J550" s="33">
        <f t="shared" si="97"/>
        <v>0</v>
      </c>
      <c r="L550" s="6"/>
    </row>
    <row r="551" spans="1:12" ht="31.5">
      <c r="A551" s="27"/>
      <c r="B551" s="28" t="s">
        <v>669</v>
      </c>
      <c r="C551" s="29">
        <v>902</v>
      </c>
      <c r="D551" s="30">
        <v>14</v>
      </c>
      <c r="E551" s="30">
        <v>3</v>
      </c>
      <c r="F551" s="31" t="s">
        <v>670</v>
      </c>
      <c r="G551" s="32"/>
      <c r="H551" s="33">
        <f>H552</f>
        <v>69494.3</v>
      </c>
      <c r="I551" s="33">
        <f t="shared" si="97"/>
        <v>0</v>
      </c>
      <c r="J551" s="33">
        <f t="shared" si="97"/>
        <v>0</v>
      </c>
      <c r="L551" s="6"/>
    </row>
    <row r="552" spans="1:12" ht="31.5">
      <c r="A552" s="27"/>
      <c r="B552" s="28" t="s">
        <v>673</v>
      </c>
      <c r="C552" s="29">
        <v>902</v>
      </c>
      <c r="D552" s="30">
        <v>14</v>
      </c>
      <c r="E552" s="30">
        <v>3</v>
      </c>
      <c r="F552" s="31" t="s">
        <v>674</v>
      </c>
      <c r="G552" s="32"/>
      <c r="H552" s="33">
        <f>H553</f>
        <v>69494.3</v>
      </c>
      <c r="I552" s="33">
        <f t="shared" si="97"/>
        <v>0</v>
      </c>
      <c r="J552" s="33">
        <f t="shared" si="97"/>
        <v>0</v>
      </c>
      <c r="L552" s="6"/>
    </row>
    <row r="553" spans="1:12">
      <c r="A553" s="27"/>
      <c r="B553" s="28" t="s">
        <v>514</v>
      </c>
      <c r="C553" s="29">
        <v>902</v>
      </c>
      <c r="D553" s="30">
        <v>14</v>
      </c>
      <c r="E553" s="30">
        <v>3</v>
      </c>
      <c r="F553" s="31" t="s">
        <v>674</v>
      </c>
      <c r="G553" s="32">
        <v>500</v>
      </c>
      <c r="H553" s="33">
        <v>69494.3</v>
      </c>
      <c r="I553" s="33">
        <v>0</v>
      </c>
      <c r="J553" s="33">
        <v>0</v>
      </c>
      <c r="K553" s="44">
        <v>69494.3</v>
      </c>
      <c r="L553" s="6"/>
    </row>
    <row r="554" spans="1:12" ht="31.5">
      <c r="A554" s="20" t="s">
        <v>884</v>
      </c>
      <c r="B554" s="35" t="s">
        <v>885</v>
      </c>
      <c r="C554" s="22">
        <v>905</v>
      </c>
      <c r="D554" s="23"/>
      <c r="E554" s="23"/>
      <c r="F554" s="24"/>
      <c r="G554" s="25"/>
      <c r="H554" s="26">
        <f>H555+H566</f>
        <v>65945.7</v>
      </c>
      <c r="I554" s="26">
        <f>I555+I566</f>
        <v>56607.700000000004</v>
      </c>
      <c r="J554" s="26">
        <f>J555+J566</f>
        <v>56663.8</v>
      </c>
      <c r="L554" s="6"/>
    </row>
    <row r="555" spans="1:12">
      <c r="A555" s="27"/>
      <c r="B555" s="28" t="s">
        <v>14</v>
      </c>
      <c r="C555" s="29">
        <v>905</v>
      </c>
      <c r="D555" s="30">
        <v>1</v>
      </c>
      <c r="E555" s="30"/>
      <c r="F555" s="31"/>
      <c r="G555" s="32"/>
      <c r="H555" s="33">
        <f>H556</f>
        <v>32545.7</v>
      </c>
      <c r="I555" s="33">
        <f t="shared" ref="I555:J559" si="98">I556</f>
        <v>33207.700000000004</v>
      </c>
      <c r="J555" s="33">
        <f t="shared" si="98"/>
        <v>33263.800000000003</v>
      </c>
      <c r="L555" s="6"/>
    </row>
    <row r="556" spans="1:12" ht="31.5">
      <c r="A556" s="27"/>
      <c r="B556" s="28" t="s">
        <v>19</v>
      </c>
      <c r="C556" s="29">
        <v>905</v>
      </c>
      <c r="D556" s="30">
        <v>1</v>
      </c>
      <c r="E556" s="30">
        <v>6</v>
      </c>
      <c r="F556" s="31"/>
      <c r="G556" s="32"/>
      <c r="H556" s="33">
        <f>H557</f>
        <v>32545.7</v>
      </c>
      <c r="I556" s="33">
        <f t="shared" si="98"/>
        <v>33207.700000000004</v>
      </c>
      <c r="J556" s="33">
        <f t="shared" si="98"/>
        <v>33263.800000000003</v>
      </c>
      <c r="L556" s="6"/>
    </row>
    <row r="557" spans="1:12">
      <c r="A557" s="27"/>
      <c r="B557" s="28" t="s">
        <v>665</v>
      </c>
      <c r="C557" s="29">
        <v>905</v>
      </c>
      <c r="D557" s="30">
        <v>1</v>
      </c>
      <c r="E557" s="30">
        <v>6</v>
      </c>
      <c r="F557" s="31" t="s">
        <v>666</v>
      </c>
      <c r="G557" s="32"/>
      <c r="H557" s="33">
        <f>H558</f>
        <v>32545.7</v>
      </c>
      <c r="I557" s="33">
        <f t="shared" si="98"/>
        <v>33207.700000000004</v>
      </c>
      <c r="J557" s="33">
        <f t="shared" si="98"/>
        <v>33263.800000000003</v>
      </c>
      <c r="L557" s="6"/>
    </row>
    <row r="558" spans="1:12" ht="31.5">
      <c r="A558" s="27"/>
      <c r="B558" s="63" t="s">
        <v>667</v>
      </c>
      <c r="C558" s="29">
        <v>905</v>
      </c>
      <c r="D558" s="30">
        <v>1</v>
      </c>
      <c r="E558" s="30">
        <v>6</v>
      </c>
      <c r="F558" s="31" t="s">
        <v>668</v>
      </c>
      <c r="G558" s="32"/>
      <c r="H558" s="33">
        <f>H559+H564</f>
        <v>32545.7</v>
      </c>
      <c r="I558" s="33">
        <f t="shared" si="98"/>
        <v>33207.700000000004</v>
      </c>
      <c r="J558" s="33">
        <f t="shared" si="98"/>
        <v>33263.800000000003</v>
      </c>
      <c r="L558" s="6"/>
    </row>
    <row r="559" spans="1:12" ht="31.5">
      <c r="A559" s="27"/>
      <c r="B559" s="28" t="s">
        <v>680</v>
      </c>
      <c r="C559" s="29">
        <v>905</v>
      </c>
      <c r="D559" s="30">
        <v>1</v>
      </c>
      <c r="E559" s="30">
        <v>6</v>
      </c>
      <c r="F559" s="31" t="s">
        <v>681</v>
      </c>
      <c r="G559" s="32"/>
      <c r="H559" s="33">
        <f>H560</f>
        <v>32545.7</v>
      </c>
      <c r="I559" s="33">
        <f t="shared" si="98"/>
        <v>33207.700000000004</v>
      </c>
      <c r="J559" s="33">
        <f t="shared" si="98"/>
        <v>33263.800000000003</v>
      </c>
      <c r="L559" s="6"/>
    </row>
    <row r="560" spans="1:12">
      <c r="A560" s="27"/>
      <c r="B560" s="28" t="s">
        <v>201</v>
      </c>
      <c r="C560" s="29">
        <v>905</v>
      </c>
      <c r="D560" s="30">
        <v>1</v>
      </c>
      <c r="E560" s="30">
        <v>6</v>
      </c>
      <c r="F560" s="31" t="s">
        <v>682</v>
      </c>
      <c r="G560" s="32"/>
      <c r="H560" s="33">
        <f>H561+H562+H563</f>
        <v>32545.7</v>
      </c>
      <c r="I560" s="33">
        <f>I561+I562+I563</f>
        <v>33207.700000000004</v>
      </c>
      <c r="J560" s="33">
        <f>J561+J562+J563</f>
        <v>33263.800000000003</v>
      </c>
      <c r="L560" s="6"/>
    </row>
    <row r="561" spans="1:12" ht="47.25">
      <c r="A561" s="27"/>
      <c r="B561" s="28" t="s">
        <v>114</v>
      </c>
      <c r="C561" s="29">
        <v>905</v>
      </c>
      <c r="D561" s="30">
        <v>1</v>
      </c>
      <c r="E561" s="30">
        <v>6</v>
      </c>
      <c r="F561" s="31" t="s">
        <v>682</v>
      </c>
      <c r="G561" s="32">
        <v>100</v>
      </c>
      <c r="H561" s="33">
        <f>28837.9-550</f>
        <v>28287.9</v>
      </c>
      <c r="I561" s="33">
        <v>28837.9</v>
      </c>
      <c r="J561" s="33">
        <v>28837.9</v>
      </c>
      <c r="K561" s="8">
        <v>-550</v>
      </c>
      <c r="L561" s="6"/>
    </row>
    <row r="562" spans="1:12" ht="31.5" collapsed="1">
      <c r="A562" s="27"/>
      <c r="B562" s="28" t="s">
        <v>102</v>
      </c>
      <c r="C562" s="29">
        <v>905</v>
      </c>
      <c r="D562" s="30">
        <v>1</v>
      </c>
      <c r="E562" s="30">
        <v>6</v>
      </c>
      <c r="F562" s="31" t="s">
        <v>682</v>
      </c>
      <c r="G562" s="32">
        <v>200</v>
      </c>
      <c r="H562" s="33">
        <v>4257.8</v>
      </c>
      <c r="I562" s="33">
        <v>4369.8</v>
      </c>
      <c r="J562" s="33">
        <v>4425.8999999999996</v>
      </c>
      <c r="L562" s="6"/>
    </row>
    <row r="563" spans="1:12" hidden="1" outlineLevel="1">
      <c r="A563" s="27"/>
      <c r="B563" s="28" t="s">
        <v>192</v>
      </c>
      <c r="C563" s="29">
        <v>905</v>
      </c>
      <c r="D563" s="30">
        <v>1</v>
      </c>
      <c r="E563" s="30">
        <v>6</v>
      </c>
      <c r="F563" s="31" t="s">
        <v>682</v>
      </c>
      <c r="G563" s="32">
        <v>800</v>
      </c>
      <c r="H563" s="33"/>
      <c r="I563" s="33"/>
      <c r="J563" s="33"/>
      <c r="L563" s="6"/>
    </row>
    <row r="564" spans="1:12" ht="94.5" hidden="1" outlineLevel="1">
      <c r="A564" s="27"/>
      <c r="B564" s="28" t="s">
        <v>203</v>
      </c>
      <c r="C564" s="29">
        <v>905</v>
      </c>
      <c r="D564" s="30">
        <v>1</v>
      </c>
      <c r="E564" s="30">
        <v>6</v>
      </c>
      <c r="F564" s="31" t="s">
        <v>683</v>
      </c>
      <c r="G564" s="32"/>
      <c r="H564" s="33">
        <f>H565</f>
        <v>0</v>
      </c>
      <c r="I564" s="33">
        <f>I565</f>
        <v>0</v>
      </c>
      <c r="J564" s="33">
        <f>J565</f>
        <v>0</v>
      </c>
      <c r="L564" s="6"/>
    </row>
    <row r="565" spans="1:12" ht="47.25" hidden="1" outlineLevel="1">
      <c r="A565" s="27"/>
      <c r="B565" s="28" t="s">
        <v>114</v>
      </c>
      <c r="C565" s="29">
        <v>905</v>
      </c>
      <c r="D565" s="30">
        <v>1</v>
      </c>
      <c r="E565" s="30">
        <v>6</v>
      </c>
      <c r="F565" s="31" t="s">
        <v>683</v>
      </c>
      <c r="G565" s="32">
        <v>100</v>
      </c>
      <c r="H565" s="33">
        <v>0</v>
      </c>
      <c r="I565" s="33">
        <v>0</v>
      </c>
      <c r="J565" s="33">
        <v>0</v>
      </c>
      <c r="K565" s="6"/>
      <c r="L565" s="6"/>
    </row>
    <row r="566" spans="1:12" ht="31.5">
      <c r="A566" s="27"/>
      <c r="B566" s="28" t="s">
        <v>882</v>
      </c>
      <c r="C566" s="29">
        <v>905</v>
      </c>
      <c r="D566" s="30">
        <v>14</v>
      </c>
      <c r="E566" s="30"/>
      <c r="F566" s="31"/>
      <c r="G566" s="32"/>
      <c r="H566" s="33">
        <f t="shared" ref="H566:J571" si="99">H567</f>
        <v>33400</v>
      </c>
      <c r="I566" s="33">
        <f t="shared" si="99"/>
        <v>23400</v>
      </c>
      <c r="J566" s="33">
        <f t="shared" si="99"/>
        <v>23400</v>
      </c>
      <c r="K566" s="6"/>
      <c r="L566" s="6"/>
    </row>
    <row r="567" spans="1:12" ht="31.5">
      <c r="A567" s="27"/>
      <c r="B567" s="28" t="s">
        <v>69</v>
      </c>
      <c r="C567" s="29">
        <v>905</v>
      </c>
      <c r="D567" s="30">
        <v>14</v>
      </c>
      <c r="E567" s="30">
        <v>1</v>
      </c>
      <c r="F567" s="31"/>
      <c r="G567" s="32"/>
      <c r="H567" s="33">
        <f t="shared" si="99"/>
        <v>33400</v>
      </c>
      <c r="I567" s="33">
        <f t="shared" si="99"/>
        <v>23400</v>
      </c>
      <c r="J567" s="33">
        <f t="shared" si="99"/>
        <v>23400</v>
      </c>
      <c r="K567" s="6"/>
      <c r="L567" s="6"/>
    </row>
    <row r="568" spans="1:12">
      <c r="A568" s="27"/>
      <c r="B568" s="28" t="s">
        <v>665</v>
      </c>
      <c r="C568" s="29">
        <v>905</v>
      </c>
      <c r="D568" s="30">
        <v>14</v>
      </c>
      <c r="E568" s="30">
        <v>1</v>
      </c>
      <c r="F568" s="31" t="s">
        <v>666</v>
      </c>
      <c r="G568" s="32"/>
      <c r="H568" s="33">
        <f t="shared" si="99"/>
        <v>33400</v>
      </c>
      <c r="I568" s="33">
        <f t="shared" si="99"/>
        <v>23400</v>
      </c>
      <c r="J568" s="33">
        <f t="shared" si="99"/>
        <v>23400</v>
      </c>
      <c r="K568" s="6"/>
      <c r="L568" s="6"/>
    </row>
    <row r="569" spans="1:12" ht="31.5">
      <c r="A569" s="27"/>
      <c r="B569" s="63" t="s">
        <v>667</v>
      </c>
      <c r="C569" s="29">
        <v>905</v>
      </c>
      <c r="D569" s="30">
        <v>14</v>
      </c>
      <c r="E569" s="30">
        <v>1</v>
      </c>
      <c r="F569" s="31" t="s">
        <v>668</v>
      </c>
      <c r="G569" s="32"/>
      <c r="H569" s="33">
        <f t="shared" si="99"/>
        <v>33400</v>
      </c>
      <c r="I569" s="33">
        <f t="shared" si="99"/>
        <v>23400</v>
      </c>
      <c r="J569" s="33">
        <f t="shared" si="99"/>
        <v>23400</v>
      </c>
      <c r="K569" s="6"/>
      <c r="L569" s="6"/>
    </row>
    <row r="570" spans="1:12" ht="31.5">
      <c r="A570" s="27"/>
      <c r="B570" s="28" t="s">
        <v>669</v>
      </c>
      <c r="C570" s="29">
        <v>905</v>
      </c>
      <c r="D570" s="30">
        <v>14</v>
      </c>
      <c r="E570" s="30">
        <v>1</v>
      </c>
      <c r="F570" s="31" t="s">
        <v>670</v>
      </c>
      <c r="G570" s="32"/>
      <c r="H570" s="33">
        <f t="shared" si="99"/>
        <v>33400</v>
      </c>
      <c r="I570" s="33">
        <f t="shared" si="99"/>
        <v>23400</v>
      </c>
      <c r="J570" s="33">
        <f t="shared" si="99"/>
        <v>23400</v>
      </c>
      <c r="K570" s="6"/>
      <c r="L570" s="6"/>
    </row>
    <row r="571" spans="1:12">
      <c r="A571" s="27"/>
      <c r="B571" s="28" t="s">
        <v>671</v>
      </c>
      <c r="C571" s="29">
        <v>905</v>
      </c>
      <c r="D571" s="30">
        <v>14</v>
      </c>
      <c r="E571" s="30">
        <v>1</v>
      </c>
      <c r="F571" s="31" t="s">
        <v>672</v>
      </c>
      <c r="G571" s="32"/>
      <c r="H571" s="33">
        <f t="shared" si="99"/>
        <v>33400</v>
      </c>
      <c r="I571" s="33">
        <f t="shared" si="99"/>
        <v>23400</v>
      </c>
      <c r="J571" s="33">
        <f t="shared" si="99"/>
        <v>23400</v>
      </c>
      <c r="K571" s="6"/>
      <c r="L571" s="6"/>
    </row>
    <row r="572" spans="1:12">
      <c r="A572" s="34"/>
      <c r="B572" s="28" t="s">
        <v>514</v>
      </c>
      <c r="C572" s="29">
        <v>905</v>
      </c>
      <c r="D572" s="30">
        <v>14</v>
      </c>
      <c r="E572" s="30">
        <v>1</v>
      </c>
      <c r="F572" s="31" t="s">
        <v>672</v>
      </c>
      <c r="G572" s="32">
        <v>500</v>
      </c>
      <c r="H572" s="33">
        <v>33400</v>
      </c>
      <c r="I572" s="33">
        <v>23400</v>
      </c>
      <c r="J572" s="33">
        <v>23400</v>
      </c>
      <c r="K572" s="6"/>
      <c r="L572" s="6"/>
    </row>
    <row r="573" spans="1:12" ht="31.5">
      <c r="A573" s="20" t="s">
        <v>886</v>
      </c>
      <c r="B573" s="35" t="s">
        <v>887</v>
      </c>
      <c r="C573" s="22">
        <v>910</v>
      </c>
      <c r="D573" s="23"/>
      <c r="E573" s="23"/>
      <c r="F573" s="24"/>
      <c r="G573" s="25"/>
      <c r="H573" s="26">
        <f t="shared" ref="H573:J575" si="100">H574</f>
        <v>6822.0999999999995</v>
      </c>
      <c r="I573" s="26">
        <f t="shared" si="100"/>
        <v>6776.3</v>
      </c>
      <c r="J573" s="26">
        <f t="shared" si="100"/>
        <v>6776.3</v>
      </c>
      <c r="K573" s="6"/>
      <c r="L573" s="6"/>
    </row>
    <row r="574" spans="1:12">
      <c r="A574" s="27"/>
      <c r="B574" s="28" t="s">
        <v>14</v>
      </c>
      <c r="C574" s="29">
        <v>910</v>
      </c>
      <c r="D574" s="30">
        <v>1</v>
      </c>
      <c r="E574" s="30"/>
      <c r="F574" s="31"/>
      <c r="G574" s="32"/>
      <c r="H574" s="33">
        <f t="shared" si="100"/>
        <v>6822.0999999999995</v>
      </c>
      <c r="I574" s="33">
        <f t="shared" si="100"/>
        <v>6776.3</v>
      </c>
      <c r="J574" s="33">
        <f t="shared" si="100"/>
        <v>6776.3</v>
      </c>
      <c r="K574" s="6"/>
      <c r="L574" s="6"/>
    </row>
    <row r="575" spans="1:12" ht="31.5">
      <c r="A575" s="27"/>
      <c r="B575" s="28" t="s">
        <v>19</v>
      </c>
      <c r="C575" s="29">
        <v>910</v>
      </c>
      <c r="D575" s="30">
        <v>1</v>
      </c>
      <c r="E575" s="30">
        <v>6</v>
      </c>
      <c r="F575" s="31"/>
      <c r="G575" s="32"/>
      <c r="H575" s="33">
        <f t="shared" si="100"/>
        <v>6822.0999999999995</v>
      </c>
      <c r="I575" s="33">
        <f t="shared" si="100"/>
        <v>6776.3</v>
      </c>
      <c r="J575" s="33">
        <f t="shared" si="100"/>
        <v>6776.3</v>
      </c>
      <c r="K575" s="6"/>
      <c r="L575" s="6"/>
    </row>
    <row r="576" spans="1:12">
      <c r="A576" s="27"/>
      <c r="B576" s="28" t="s">
        <v>818</v>
      </c>
      <c r="C576" s="29">
        <v>910</v>
      </c>
      <c r="D576" s="30">
        <v>1</v>
      </c>
      <c r="E576" s="30">
        <v>6</v>
      </c>
      <c r="F576" s="31" t="s">
        <v>819</v>
      </c>
      <c r="G576" s="32"/>
      <c r="H576" s="33">
        <f>H577+H580</f>
        <v>6822.0999999999995</v>
      </c>
      <c r="I576" s="33">
        <f>I577+I580</f>
        <v>6776.3</v>
      </c>
      <c r="J576" s="33">
        <f>J577+J580</f>
        <v>6776.3</v>
      </c>
      <c r="K576" s="6"/>
      <c r="L576" s="6"/>
    </row>
    <row r="577" spans="1:12">
      <c r="A577" s="27"/>
      <c r="B577" s="28" t="s">
        <v>820</v>
      </c>
      <c r="C577" s="29">
        <v>910</v>
      </c>
      <c r="D577" s="30">
        <v>1</v>
      </c>
      <c r="E577" s="30">
        <v>6</v>
      </c>
      <c r="F577" s="31" t="s">
        <v>821</v>
      </c>
      <c r="G577" s="32"/>
      <c r="H577" s="33">
        <f t="shared" ref="H577:J578" si="101">H578</f>
        <v>1855.2</v>
      </c>
      <c r="I577" s="33">
        <f t="shared" si="101"/>
        <v>1791.8</v>
      </c>
      <c r="J577" s="33">
        <f t="shared" si="101"/>
        <v>1791.8</v>
      </c>
      <c r="K577" s="6"/>
      <c r="L577" s="6"/>
    </row>
    <row r="578" spans="1:12">
      <c r="A578" s="27"/>
      <c r="B578" s="28" t="s">
        <v>201</v>
      </c>
      <c r="C578" s="29">
        <v>910</v>
      </c>
      <c r="D578" s="30">
        <v>1</v>
      </c>
      <c r="E578" s="30">
        <v>6</v>
      </c>
      <c r="F578" s="31" t="s">
        <v>822</v>
      </c>
      <c r="G578" s="32"/>
      <c r="H578" s="33">
        <f t="shared" si="101"/>
        <v>1855.2</v>
      </c>
      <c r="I578" s="33">
        <f t="shared" si="101"/>
        <v>1791.8</v>
      </c>
      <c r="J578" s="33">
        <f t="shared" si="101"/>
        <v>1791.8</v>
      </c>
      <c r="K578" s="6"/>
      <c r="L578" s="6"/>
    </row>
    <row r="579" spans="1:12" ht="47.25">
      <c r="A579" s="27"/>
      <c r="B579" s="28" t="s">
        <v>114</v>
      </c>
      <c r="C579" s="29">
        <v>910</v>
      </c>
      <c r="D579" s="30">
        <v>1</v>
      </c>
      <c r="E579" s="30">
        <v>6</v>
      </c>
      <c r="F579" s="31" t="s">
        <v>822</v>
      </c>
      <c r="G579" s="32">
        <v>100</v>
      </c>
      <c r="H579" s="33">
        <f>1791.8+63.4</f>
        <v>1855.2</v>
      </c>
      <c r="I579" s="33">
        <v>1791.8</v>
      </c>
      <c r="J579" s="33">
        <v>1791.8</v>
      </c>
      <c r="K579" s="6">
        <v>63.4</v>
      </c>
      <c r="L579" s="6"/>
    </row>
    <row r="580" spans="1:12">
      <c r="A580" s="27"/>
      <c r="B580" s="28" t="s">
        <v>823</v>
      </c>
      <c r="C580" s="29">
        <v>910</v>
      </c>
      <c r="D580" s="30">
        <v>1</v>
      </c>
      <c r="E580" s="30">
        <v>6</v>
      </c>
      <c r="F580" s="31" t="s">
        <v>824</v>
      </c>
      <c r="G580" s="32"/>
      <c r="H580" s="33">
        <f>H581</f>
        <v>4966.8999999999996</v>
      </c>
      <c r="I580" s="33">
        <f>I581</f>
        <v>4984.5</v>
      </c>
      <c r="J580" s="33">
        <f>J581</f>
        <v>4984.5</v>
      </c>
      <c r="K580" s="6"/>
      <c r="L580" s="6"/>
    </row>
    <row r="581" spans="1:12">
      <c r="A581" s="27"/>
      <c r="B581" s="28" t="s">
        <v>201</v>
      </c>
      <c r="C581" s="29">
        <v>910</v>
      </c>
      <c r="D581" s="30">
        <v>1</v>
      </c>
      <c r="E581" s="30">
        <v>6</v>
      </c>
      <c r="F581" s="31" t="s">
        <v>825</v>
      </c>
      <c r="G581" s="32"/>
      <c r="H581" s="33">
        <f>H582+H583+H584</f>
        <v>4966.8999999999996</v>
      </c>
      <c r="I581" s="33">
        <f>I582+I583+I584</f>
        <v>4984.5</v>
      </c>
      <c r="J581" s="33">
        <f>J582+J583+J584</f>
        <v>4984.5</v>
      </c>
      <c r="K581" s="6"/>
      <c r="L581" s="6"/>
    </row>
    <row r="582" spans="1:12" ht="47.25">
      <c r="A582" s="27"/>
      <c r="B582" s="28" t="s">
        <v>114</v>
      </c>
      <c r="C582" s="29">
        <v>910</v>
      </c>
      <c r="D582" s="30">
        <v>1</v>
      </c>
      <c r="E582" s="30">
        <v>6</v>
      </c>
      <c r="F582" s="31" t="s">
        <v>825</v>
      </c>
      <c r="G582" s="32">
        <v>100</v>
      </c>
      <c r="H582" s="33">
        <f>4391.2-17.6</f>
        <v>4373.5999999999995</v>
      </c>
      <c r="I582" s="33">
        <v>4391.2</v>
      </c>
      <c r="J582" s="33">
        <v>4391.2</v>
      </c>
      <c r="K582" s="6">
        <v>-17.600000000000001</v>
      </c>
      <c r="L582" s="6"/>
    </row>
    <row r="583" spans="1:12" ht="31.5">
      <c r="A583" s="34"/>
      <c r="B583" s="28" t="s">
        <v>102</v>
      </c>
      <c r="C583" s="29">
        <v>910</v>
      </c>
      <c r="D583" s="30">
        <v>1</v>
      </c>
      <c r="E583" s="30">
        <v>6</v>
      </c>
      <c r="F583" s="31" t="s">
        <v>825</v>
      </c>
      <c r="G583" s="32">
        <v>200</v>
      </c>
      <c r="H583" s="33">
        <v>562.79999999999995</v>
      </c>
      <c r="I583" s="33">
        <v>562.79999999999995</v>
      </c>
      <c r="J583" s="33">
        <v>562.79999999999995</v>
      </c>
      <c r="K583" s="6"/>
      <c r="L583" s="6"/>
    </row>
    <row r="584" spans="1:12">
      <c r="A584" s="34"/>
      <c r="B584" s="28" t="s">
        <v>192</v>
      </c>
      <c r="C584" s="29">
        <v>910</v>
      </c>
      <c r="D584" s="30">
        <v>1</v>
      </c>
      <c r="E584" s="30">
        <v>6</v>
      </c>
      <c r="F584" s="31" t="s">
        <v>825</v>
      </c>
      <c r="G584" s="32">
        <v>800</v>
      </c>
      <c r="H584" s="33">
        <v>30.5</v>
      </c>
      <c r="I584" s="33">
        <v>30.5</v>
      </c>
      <c r="J584" s="33">
        <v>30.5</v>
      </c>
      <c r="K584" s="6"/>
      <c r="L584" s="6"/>
    </row>
    <row r="585" spans="1:12" ht="31.5">
      <c r="A585" s="20" t="s">
        <v>888</v>
      </c>
      <c r="B585" s="35" t="s">
        <v>889</v>
      </c>
      <c r="C585" s="22">
        <v>917</v>
      </c>
      <c r="D585" s="23"/>
      <c r="E585" s="23"/>
      <c r="F585" s="24"/>
      <c r="G585" s="25"/>
      <c r="H585" s="26">
        <f t="shared" ref="H585:J586" si="102">H586</f>
        <v>18006.7</v>
      </c>
      <c r="I585" s="26">
        <f t="shared" si="102"/>
        <v>17819.400000000001</v>
      </c>
      <c r="J585" s="26">
        <f t="shared" si="102"/>
        <v>17832.7</v>
      </c>
      <c r="K585" s="6"/>
      <c r="L585" s="6"/>
    </row>
    <row r="586" spans="1:12">
      <c r="A586" s="27"/>
      <c r="B586" s="28" t="s">
        <v>30</v>
      </c>
      <c r="C586" s="29">
        <v>917</v>
      </c>
      <c r="D586" s="30">
        <v>4</v>
      </c>
      <c r="E586" s="30"/>
      <c r="F586" s="31"/>
      <c r="G586" s="32"/>
      <c r="H586" s="33">
        <f t="shared" si="102"/>
        <v>18006.7</v>
      </c>
      <c r="I586" s="33">
        <f t="shared" si="102"/>
        <v>17819.400000000001</v>
      </c>
      <c r="J586" s="33">
        <f t="shared" si="102"/>
        <v>17832.7</v>
      </c>
      <c r="K586" s="6"/>
      <c r="L586" s="6"/>
    </row>
    <row r="587" spans="1:12">
      <c r="A587" s="27"/>
      <c r="B587" s="28" t="s">
        <v>33</v>
      </c>
      <c r="C587" s="29">
        <v>917</v>
      </c>
      <c r="D587" s="30">
        <v>4</v>
      </c>
      <c r="E587" s="30">
        <v>12</v>
      </c>
      <c r="F587" s="31"/>
      <c r="G587" s="32"/>
      <c r="H587" s="33">
        <f>H588+H597</f>
        <v>18006.7</v>
      </c>
      <c r="I587" s="33">
        <f>I588+I597</f>
        <v>17819.400000000001</v>
      </c>
      <c r="J587" s="33">
        <f>J588+J597</f>
        <v>17832.7</v>
      </c>
      <c r="K587" s="6"/>
      <c r="L587" s="6"/>
    </row>
    <row r="588" spans="1:12" ht="31.5">
      <c r="A588" s="27"/>
      <c r="B588" s="28" t="s">
        <v>684</v>
      </c>
      <c r="C588" s="29">
        <v>917</v>
      </c>
      <c r="D588" s="30">
        <v>4</v>
      </c>
      <c r="E588" s="30">
        <v>12</v>
      </c>
      <c r="F588" s="31" t="s">
        <v>685</v>
      </c>
      <c r="G588" s="32"/>
      <c r="H588" s="33">
        <f>H589</f>
        <v>5000</v>
      </c>
      <c r="I588" s="33">
        <f t="shared" ref="I588:J591" si="103">I589</f>
        <v>5000</v>
      </c>
      <c r="J588" s="33">
        <f t="shared" si="103"/>
        <v>5000</v>
      </c>
      <c r="K588" s="6"/>
      <c r="L588" s="6"/>
    </row>
    <row r="589" spans="1:12" ht="47.25">
      <c r="A589" s="27"/>
      <c r="B589" s="28" t="s">
        <v>686</v>
      </c>
      <c r="C589" s="29">
        <v>917</v>
      </c>
      <c r="D589" s="30">
        <v>4</v>
      </c>
      <c r="E589" s="30">
        <v>12</v>
      </c>
      <c r="F589" s="31" t="s">
        <v>687</v>
      </c>
      <c r="G589" s="32"/>
      <c r="H589" s="33">
        <f>H590</f>
        <v>5000</v>
      </c>
      <c r="I589" s="33">
        <f t="shared" si="103"/>
        <v>5000</v>
      </c>
      <c r="J589" s="33">
        <f t="shared" si="103"/>
        <v>5000</v>
      </c>
      <c r="K589" s="6"/>
      <c r="L589" s="6"/>
    </row>
    <row r="590" spans="1:12">
      <c r="A590" s="27"/>
      <c r="B590" s="28" t="s">
        <v>688</v>
      </c>
      <c r="C590" s="29">
        <v>917</v>
      </c>
      <c r="D590" s="30">
        <v>4</v>
      </c>
      <c r="E590" s="30">
        <v>12</v>
      </c>
      <c r="F590" s="31" t="s">
        <v>689</v>
      </c>
      <c r="G590" s="32"/>
      <c r="H590" s="33">
        <f>H591+H593+H595</f>
        <v>5000</v>
      </c>
      <c r="I590" s="33">
        <f>I591+I593+I595</f>
        <v>5000</v>
      </c>
      <c r="J590" s="33">
        <f>J591+J593+J595</f>
        <v>5000</v>
      </c>
      <c r="K590" s="6"/>
      <c r="L590" s="6"/>
    </row>
    <row r="591" spans="1:12">
      <c r="A591" s="27"/>
      <c r="B591" s="28" t="s">
        <v>690</v>
      </c>
      <c r="C591" s="29">
        <v>917</v>
      </c>
      <c r="D591" s="30">
        <v>4</v>
      </c>
      <c r="E591" s="30">
        <v>12</v>
      </c>
      <c r="F591" s="31" t="s">
        <v>691</v>
      </c>
      <c r="G591" s="32"/>
      <c r="H591" s="33">
        <f>H592</f>
        <v>5000</v>
      </c>
      <c r="I591" s="33">
        <f t="shared" si="103"/>
        <v>5000</v>
      </c>
      <c r="J591" s="33">
        <f t="shared" si="103"/>
        <v>5000</v>
      </c>
      <c r="K591" s="6"/>
      <c r="L591" s="6"/>
    </row>
    <row r="592" spans="1:12" ht="31.5" collapsed="1">
      <c r="A592" s="27"/>
      <c r="B592" s="28" t="s">
        <v>102</v>
      </c>
      <c r="C592" s="29">
        <v>917</v>
      </c>
      <c r="D592" s="30">
        <v>4</v>
      </c>
      <c r="E592" s="30">
        <v>12</v>
      </c>
      <c r="F592" s="31" t="s">
        <v>691</v>
      </c>
      <c r="G592" s="32">
        <v>200</v>
      </c>
      <c r="H592" s="33">
        <v>5000</v>
      </c>
      <c r="I592" s="33">
        <v>5000</v>
      </c>
      <c r="J592" s="33">
        <v>5000</v>
      </c>
      <c r="K592" s="6"/>
      <c r="L592" s="6"/>
    </row>
    <row r="593" spans="1:12" ht="31.5" hidden="1" outlineLevel="1">
      <c r="A593" s="27"/>
      <c r="B593" s="28" t="s">
        <v>692</v>
      </c>
      <c r="C593" s="29">
        <v>917</v>
      </c>
      <c r="D593" s="30">
        <v>4</v>
      </c>
      <c r="E593" s="30">
        <v>12</v>
      </c>
      <c r="F593" s="31" t="s">
        <v>693</v>
      </c>
      <c r="G593" s="32"/>
      <c r="H593" s="33">
        <f>H594</f>
        <v>0</v>
      </c>
      <c r="I593" s="33">
        <f>I594</f>
        <v>0</v>
      </c>
      <c r="J593" s="33">
        <f>J594</f>
        <v>0</v>
      </c>
      <c r="K593" s="6"/>
      <c r="L593" s="6"/>
    </row>
    <row r="594" spans="1:12" ht="31.5" hidden="1" outlineLevel="1">
      <c r="A594" s="27"/>
      <c r="B594" s="28" t="s">
        <v>102</v>
      </c>
      <c r="C594" s="29">
        <v>917</v>
      </c>
      <c r="D594" s="30">
        <v>4</v>
      </c>
      <c r="E594" s="30">
        <v>12</v>
      </c>
      <c r="F594" s="31" t="s">
        <v>693</v>
      </c>
      <c r="G594" s="32">
        <v>200</v>
      </c>
      <c r="H594" s="33">
        <v>0</v>
      </c>
      <c r="I594" s="33">
        <v>0</v>
      </c>
      <c r="J594" s="33">
        <v>0</v>
      </c>
      <c r="K594" s="6"/>
      <c r="L594" s="6"/>
    </row>
    <row r="595" spans="1:12" ht="31.5" hidden="1" outlineLevel="1">
      <c r="A595" s="27"/>
      <c r="B595" s="28" t="s">
        <v>694</v>
      </c>
      <c r="C595" s="29">
        <v>917</v>
      </c>
      <c r="D595" s="30">
        <v>4</v>
      </c>
      <c r="E595" s="30">
        <v>12</v>
      </c>
      <c r="F595" s="31" t="s">
        <v>695</v>
      </c>
      <c r="G595" s="32"/>
      <c r="H595" s="33">
        <f>H596</f>
        <v>0</v>
      </c>
      <c r="I595" s="33">
        <f>I596</f>
        <v>0</v>
      </c>
      <c r="J595" s="33">
        <f>J596</f>
        <v>0</v>
      </c>
      <c r="K595" s="6"/>
      <c r="L595" s="6"/>
    </row>
    <row r="596" spans="1:12" ht="31.5" hidden="1" outlineLevel="1">
      <c r="A596" s="27"/>
      <c r="B596" s="28" t="s">
        <v>102</v>
      </c>
      <c r="C596" s="29">
        <v>917</v>
      </c>
      <c r="D596" s="30">
        <v>4</v>
      </c>
      <c r="E596" s="30">
        <v>12</v>
      </c>
      <c r="F596" s="31" t="s">
        <v>695</v>
      </c>
      <c r="G596" s="32">
        <v>200</v>
      </c>
      <c r="H596" s="33">
        <v>0</v>
      </c>
      <c r="I596" s="33">
        <v>0</v>
      </c>
      <c r="J596" s="33">
        <v>0</v>
      </c>
      <c r="K596" s="6"/>
      <c r="L596" s="6"/>
    </row>
    <row r="597" spans="1:12">
      <c r="A597" s="27"/>
      <c r="B597" s="28" t="s">
        <v>786</v>
      </c>
      <c r="C597" s="29">
        <v>917</v>
      </c>
      <c r="D597" s="30">
        <v>4</v>
      </c>
      <c r="E597" s="30">
        <v>12</v>
      </c>
      <c r="F597" s="31" t="s">
        <v>787</v>
      </c>
      <c r="G597" s="32"/>
      <c r="H597" s="33">
        <f t="shared" ref="H597:J598" si="104">H598</f>
        <v>13006.7</v>
      </c>
      <c r="I597" s="33">
        <f t="shared" si="104"/>
        <v>12819.4</v>
      </c>
      <c r="J597" s="33">
        <f t="shared" si="104"/>
        <v>12832.7</v>
      </c>
      <c r="K597" s="6"/>
      <c r="L597" s="6"/>
    </row>
    <row r="598" spans="1:12" ht="31.5">
      <c r="A598" s="27"/>
      <c r="B598" s="28" t="s">
        <v>791</v>
      </c>
      <c r="C598" s="29">
        <v>917</v>
      </c>
      <c r="D598" s="30">
        <v>4</v>
      </c>
      <c r="E598" s="30">
        <v>12</v>
      </c>
      <c r="F598" s="31" t="s">
        <v>792</v>
      </c>
      <c r="G598" s="32"/>
      <c r="H598" s="33">
        <f>H599+H603</f>
        <v>13006.7</v>
      </c>
      <c r="I598" s="33">
        <f t="shared" si="104"/>
        <v>12819.4</v>
      </c>
      <c r="J598" s="33">
        <f t="shared" si="104"/>
        <v>12832.7</v>
      </c>
      <c r="K598" s="6"/>
      <c r="L598" s="6"/>
    </row>
    <row r="599" spans="1:12">
      <c r="A599" s="27"/>
      <c r="B599" s="28" t="s">
        <v>201</v>
      </c>
      <c r="C599" s="29">
        <v>917</v>
      </c>
      <c r="D599" s="30">
        <v>4</v>
      </c>
      <c r="E599" s="30">
        <v>12</v>
      </c>
      <c r="F599" s="31" t="s">
        <v>793</v>
      </c>
      <c r="G599" s="32"/>
      <c r="H599" s="33">
        <f>H600+H602+H601</f>
        <v>13006.7</v>
      </c>
      <c r="I599" s="33">
        <f>I600+I602+I601</f>
        <v>12819.4</v>
      </c>
      <c r="J599" s="33">
        <f>J600+J602+J601</f>
        <v>12832.7</v>
      </c>
      <c r="K599" s="6"/>
      <c r="L599" s="6"/>
    </row>
    <row r="600" spans="1:12" ht="47.25">
      <c r="A600" s="27"/>
      <c r="B600" s="28" t="s">
        <v>114</v>
      </c>
      <c r="C600" s="29">
        <v>917</v>
      </c>
      <c r="D600" s="30">
        <v>4</v>
      </c>
      <c r="E600" s="30">
        <v>12</v>
      </c>
      <c r="F600" s="31" t="s">
        <v>793</v>
      </c>
      <c r="G600" s="32">
        <v>100</v>
      </c>
      <c r="H600" s="33">
        <v>11713.1</v>
      </c>
      <c r="I600" s="33">
        <v>11713.1</v>
      </c>
      <c r="J600" s="33">
        <v>11713.1</v>
      </c>
      <c r="K600" s="6"/>
      <c r="L600" s="6"/>
    </row>
    <row r="601" spans="1:12" ht="31.5">
      <c r="A601" s="27"/>
      <c r="B601" s="28" t="s">
        <v>102</v>
      </c>
      <c r="C601" s="29">
        <v>917</v>
      </c>
      <c r="D601" s="30">
        <v>4</v>
      </c>
      <c r="E601" s="30">
        <v>12</v>
      </c>
      <c r="F601" s="31" t="s">
        <v>793</v>
      </c>
      <c r="G601" s="32">
        <v>200</v>
      </c>
      <c r="H601" s="33">
        <v>1270.5999999999999</v>
      </c>
      <c r="I601" s="33">
        <v>1083.3</v>
      </c>
      <c r="J601" s="33">
        <v>1096.5999999999999</v>
      </c>
      <c r="K601" s="6"/>
      <c r="L601" s="6"/>
    </row>
    <row r="602" spans="1:12" collapsed="1">
      <c r="A602" s="27"/>
      <c r="B602" s="28" t="s">
        <v>192</v>
      </c>
      <c r="C602" s="29">
        <v>917</v>
      </c>
      <c r="D602" s="30">
        <v>4</v>
      </c>
      <c r="E602" s="30">
        <v>12</v>
      </c>
      <c r="F602" s="31" t="s">
        <v>793</v>
      </c>
      <c r="G602" s="32">
        <v>800</v>
      </c>
      <c r="H602" s="33">
        <v>23</v>
      </c>
      <c r="I602" s="33">
        <v>23</v>
      </c>
      <c r="J602" s="33">
        <v>23</v>
      </c>
      <c r="K602" s="6"/>
      <c r="L602" s="6"/>
    </row>
    <row r="603" spans="1:12" ht="94.5" hidden="1" outlineLevel="1">
      <c r="A603" s="27"/>
      <c r="B603" s="28" t="s">
        <v>203</v>
      </c>
      <c r="C603" s="29">
        <v>917</v>
      </c>
      <c r="D603" s="30">
        <v>4</v>
      </c>
      <c r="E603" s="30">
        <v>12</v>
      </c>
      <c r="F603" s="31" t="s">
        <v>794</v>
      </c>
      <c r="G603" s="32"/>
      <c r="H603" s="33">
        <f>H604</f>
        <v>0</v>
      </c>
      <c r="I603" s="33">
        <f>I604</f>
        <v>0</v>
      </c>
      <c r="J603" s="33">
        <f>J604</f>
        <v>0</v>
      </c>
      <c r="K603" s="6"/>
      <c r="L603" s="6"/>
    </row>
    <row r="604" spans="1:12" ht="47.25" hidden="1" outlineLevel="1">
      <c r="A604" s="27"/>
      <c r="B604" s="28" t="s">
        <v>114</v>
      </c>
      <c r="C604" s="29">
        <v>917</v>
      </c>
      <c r="D604" s="30">
        <v>4</v>
      </c>
      <c r="E604" s="30">
        <v>12</v>
      </c>
      <c r="F604" s="31" t="s">
        <v>794</v>
      </c>
      <c r="G604" s="32">
        <v>100</v>
      </c>
      <c r="H604" s="33">
        <v>0</v>
      </c>
      <c r="I604" s="33">
        <v>0</v>
      </c>
      <c r="J604" s="33">
        <v>0</v>
      </c>
      <c r="K604" s="6"/>
      <c r="L604" s="6"/>
    </row>
    <row r="605" spans="1:12" ht="31.5">
      <c r="A605" s="20" t="s">
        <v>890</v>
      </c>
      <c r="B605" s="35" t="s">
        <v>891</v>
      </c>
      <c r="C605" s="22">
        <v>921</v>
      </c>
      <c r="D605" s="23"/>
      <c r="E605" s="23"/>
      <c r="F605" s="24"/>
      <c r="G605" s="25"/>
      <c r="H605" s="26">
        <f t="shared" ref="H605:J606" si="105">H606</f>
        <v>17674.900000000001</v>
      </c>
      <c r="I605" s="26">
        <f t="shared" si="105"/>
        <v>17656.900000000001</v>
      </c>
      <c r="J605" s="26">
        <f t="shared" si="105"/>
        <v>17713.900000000001</v>
      </c>
      <c r="K605" s="6"/>
      <c r="L605" s="6"/>
    </row>
    <row r="606" spans="1:12">
      <c r="A606" s="27"/>
      <c r="B606" s="28" t="s">
        <v>14</v>
      </c>
      <c r="C606" s="29">
        <v>921</v>
      </c>
      <c r="D606" s="30">
        <v>1</v>
      </c>
      <c r="E606" s="30"/>
      <c r="F606" s="31"/>
      <c r="G606" s="32"/>
      <c r="H606" s="33">
        <f t="shared" si="105"/>
        <v>17674.900000000001</v>
      </c>
      <c r="I606" s="33">
        <f t="shared" si="105"/>
        <v>17656.900000000001</v>
      </c>
      <c r="J606" s="33">
        <f t="shared" si="105"/>
        <v>17713.900000000001</v>
      </c>
      <c r="K606" s="6"/>
      <c r="L606" s="6"/>
    </row>
    <row r="607" spans="1:12" collapsed="1">
      <c r="A607" s="27"/>
      <c r="B607" s="28" t="s">
        <v>22</v>
      </c>
      <c r="C607" s="29">
        <v>921</v>
      </c>
      <c r="D607" s="30">
        <v>1</v>
      </c>
      <c r="E607" s="30">
        <v>13</v>
      </c>
      <c r="F607" s="31"/>
      <c r="G607" s="32"/>
      <c r="H607" s="33">
        <f>H612+H608</f>
        <v>17674.900000000001</v>
      </c>
      <c r="I607" s="33">
        <f>I612+I608</f>
        <v>17656.900000000001</v>
      </c>
      <c r="J607" s="33">
        <f>J612+J608</f>
        <v>17713.900000000001</v>
      </c>
      <c r="K607" s="6"/>
      <c r="L607" s="6"/>
    </row>
    <row r="608" spans="1:12" hidden="1" outlineLevel="1">
      <c r="A608" s="27"/>
      <c r="B608" s="28" t="s">
        <v>763</v>
      </c>
      <c r="C608" s="29">
        <v>921</v>
      </c>
      <c r="D608" s="30">
        <v>1</v>
      </c>
      <c r="E608" s="30">
        <v>13</v>
      </c>
      <c r="F608" s="31" t="s">
        <v>730</v>
      </c>
      <c r="G608" s="32"/>
      <c r="H608" s="33">
        <f>H609</f>
        <v>0</v>
      </c>
      <c r="I608" s="33">
        <f t="shared" ref="I608:J610" si="106">I609</f>
        <v>0</v>
      </c>
      <c r="J608" s="33">
        <f t="shared" si="106"/>
        <v>0</v>
      </c>
      <c r="K608" s="6"/>
      <c r="L608" s="6"/>
    </row>
    <row r="609" spans="1:81" hidden="1" outlineLevel="1">
      <c r="A609" s="27"/>
      <c r="B609" s="28" t="s">
        <v>765</v>
      </c>
      <c r="C609" s="29">
        <v>921</v>
      </c>
      <c r="D609" s="30">
        <v>1</v>
      </c>
      <c r="E609" s="30">
        <v>13</v>
      </c>
      <c r="F609" s="31" t="s">
        <v>757</v>
      </c>
      <c r="G609" s="32"/>
      <c r="H609" s="33">
        <f>H610</f>
        <v>0</v>
      </c>
      <c r="I609" s="33">
        <f t="shared" si="106"/>
        <v>0</v>
      </c>
      <c r="J609" s="33">
        <f t="shared" si="106"/>
        <v>0</v>
      </c>
      <c r="K609" s="6"/>
      <c r="L609" s="6"/>
    </row>
    <row r="610" spans="1:81" hidden="1" outlineLevel="1">
      <c r="A610" s="27"/>
      <c r="B610" s="28" t="s">
        <v>201</v>
      </c>
      <c r="C610" s="29">
        <v>921</v>
      </c>
      <c r="D610" s="30">
        <v>1</v>
      </c>
      <c r="E610" s="30">
        <v>13</v>
      </c>
      <c r="F610" s="31" t="s">
        <v>759</v>
      </c>
      <c r="G610" s="32"/>
      <c r="H610" s="33">
        <f>H611</f>
        <v>0</v>
      </c>
      <c r="I610" s="33">
        <f t="shared" si="106"/>
        <v>0</v>
      </c>
      <c r="J610" s="33">
        <f t="shared" si="106"/>
        <v>0</v>
      </c>
      <c r="K610" s="6"/>
      <c r="L610" s="6"/>
    </row>
    <row r="611" spans="1:81" hidden="1" outlineLevel="1">
      <c r="A611" s="27"/>
      <c r="B611" s="28" t="s">
        <v>192</v>
      </c>
      <c r="C611" s="29">
        <v>921</v>
      </c>
      <c r="D611" s="30">
        <v>1</v>
      </c>
      <c r="E611" s="30">
        <v>13</v>
      </c>
      <c r="F611" s="31" t="s">
        <v>759</v>
      </c>
      <c r="G611" s="32">
        <v>800</v>
      </c>
      <c r="H611" s="33">
        <v>0</v>
      </c>
      <c r="I611" s="33">
        <v>0</v>
      </c>
      <c r="J611" s="33">
        <v>0</v>
      </c>
      <c r="K611" s="6"/>
      <c r="L611" s="6"/>
    </row>
    <row r="612" spans="1:81">
      <c r="A612" s="27"/>
      <c r="B612" s="28" t="s">
        <v>763</v>
      </c>
      <c r="C612" s="29">
        <v>921</v>
      </c>
      <c r="D612" s="30">
        <v>1</v>
      </c>
      <c r="E612" s="30">
        <v>13</v>
      </c>
      <c r="F612" s="31" t="s">
        <v>764</v>
      </c>
      <c r="G612" s="32"/>
      <c r="H612" s="33">
        <f>H613</f>
        <v>17674.900000000001</v>
      </c>
      <c r="I612" s="33">
        <f>I613</f>
        <v>17656.900000000001</v>
      </c>
      <c r="J612" s="33">
        <f>J613</f>
        <v>17713.900000000001</v>
      </c>
      <c r="K612" s="6"/>
      <c r="L612" s="6"/>
    </row>
    <row r="613" spans="1:81">
      <c r="A613" s="27"/>
      <c r="B613" s="28" t="s">
        <v>765</v>
      </c>
      <c r="C613" s="29">
        <v>921</v>
      </c>
      <c r="D613" s="30">
        <v>1</v>
      </c>
      <c r="E613" s="30">
        <v>13</v>
      </c>
      <c r="F613" s="31" t="s">
        <v>766</v>
      </c>
      <c r="G613" s="32"/>
      <c r="H613" s="33">
        <f>H614+H618</f>
        <v>17674.900000000001</v>
      </c>
      <c r="I613" s="33">
        <f>I614</f>
        <v>17656.900000000001</v>
      </c>
      <c r="J613" s="33">
        <f>J614</f>
        <v>17713.900000000001</v>
      </c>
    </row>
    <row r="614" spans="1:81">
      <c r="A614" s="27"/>
      <c r="B614" s="28" t="s">
        <v>201</v>
      </c>
      <c r="C614" s="29">
        <v>921</v>
      </c>
      <c r="D614" s="30">
        <v>1</v>
      </c>
      <c r="E614" s="30">
        <v>13</v>
      </c>
      <c r="F614" s="31" t="s">
        <v>767</v>
      </c>
      <c r="G614" s="32"/>
      <c r="H614" s="33">
        <f>H615+H617+H616</f>
        <v>17674.900000000001</v>
      </c>
      <c r="I614" s="33">
        <f>I615+I617+I616</f>
        <v>17656.900000000001</v>
      </c>
      <c r="J614" s="33">
        <f>J615+J617+J616</f>
        <v>17713.900000000001</v>
      </c>
    </row>
    <row r="615" spans="1:81" ht="47.25">
      <c r="A615" s="27"/>
      <c r="B615" s="28" t="s">
        <v>114</v>
      </c>
      <c r="C615" s="29">
        <v>921</v>
      </c>
      <c r="D615" s="30">
        <v>1</v>
      </c>
      <c r="E615" s="30">
        <v>13</v>
      </c>
      <c r="F615" s="31" t="s">
        <v>767</v>
      </c>
      <c r="G615" s="32">
        <v>100</v>
      </c>
      <c r="H615" s="33">
        <v>16421.900000000001</v>
      </c>
      <c r="I615" s="33">
        <v>16421.900000000001</v>
      </c>
      <c r="J615" s="33">
        <v>16421.900000000001</v>
      </c>
    </row>
    <row r="616" spans="1:81" ht="31.5" collapsed="1">
      <c r="A616" s="27"/>
      <c r="B616" s="28" t="s">
        <v>102</v>
      </c>
      <c r="C616" s="29">
        <v>921</v>
      </c>
      <c r="D616" s="30">
        <v>1</v>
      </c>
      <c r="E616" s="30">
        <v>13</v>
      </c>
      <c r="F616" s="31" t="s">
        <v>767</v>
      </c>
      <c r="G616" s="32">
        <v>200</v>
      </c>
      <c r="H616" s="33">
        <v>1253</v>
      </c>
      <c r="I616" s="33">
        <v>1235</v>
      </c>
      <c r="J616" s="33">
        <v>1292</v>
      </c>
    </row>
    <row r="617" spans="1:81" hidden="1" outlineLevel="1">
      <c r="A617" s="27"/>
      <c r="B617" s="28" t="s">
        <v>192</v>
      </c>
      <c r="C617" s="29">
        <v>921</v>
      </c>
      <c r="D617" s="30">
        <v>1</v>
      </c>
      <c r="E617" s="30">
        <v>13</v>
      </c>
      <c r="F617" s="31" t="s">
        <v>767</v>
      </c>
      <c r="G617" s="32">
        <v>800</v>
      </c>
      <c r="H617" s="33">
        <v>0</v>
      </c>
      <c r="I617" s="33">
        <v>0</v>
      </c>
      <c r="J617" s="33">
        <v>0</v>
      </c>
    </row>
    <row r="618" spans="1:81" s="1" customFormat="1" ht="94.5" hidden="1" outlineLevel="1">
      <c r="A618" s="27"/>
      <c r="B618" s="28" t="s">
        <v>203</v>
      </c>
      <c r="C618" s="29">
        <v>921</v>
      </c>
      <c r="D618" s="30">
        <v>1</v>
      </c>
      <c r="E618" s="30">
        <v>13</v>
      </c>
      <c r="F618" s="31" t="s">
        <v>773</v>
      </c>
      <c r="G618" s="32"/>
      <c r="H618" s="33">
        <f>H619</f>
        <v>0</v>
      </c>
      <c r="I618" s="33"/>
      <c r="J618" s="33"/>
      <c r="K618" s="8"/>
      <c r="L618" s="9"/>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c r="BH618" s="6"/>
      <c r="BI618" s="6"/>
      <c r="BJ618" s="6"/>
      <c r="BK618" s="6"/>
      <c r="BL618" s="6"/>
      <c r="BM618" s="6"/>
      <c r="BN618" s="6"/>
      <c r="BO618" s="6"/>
      <c r="BP618" s="6"/>
      <c r="BQ618" s="6"/>
      <c r="BR618" s="6"/>
      <c r="BS618" s="6"/>
      <c r="BT618" s="6"/>
      <c r="BU618" s="6"/>
      <c r="BV618" s="6"/>
      <c r="BW618" s="6"/>
      <c r="BX618" s="6"/>
      <c r="BY618" s="6"/>
      <c r="BZ618" s="6"/>
      <c r="CA618" s="6"/>
      <c r="CB618" s="6"/>
      <c r="CC618" s="6"/>
    </row>
    <row r="619" spans="1:81" s="1" customFormat="1" ht="47.25" hidden="1" outlineLevel="1">
      <c r="A619" s="27"/>
      <c r="B619" s="28" t="s">
        <v>114</v>
      </c>
      <c r="C619" s="29">
        <v>921</v>
      </c>
      <c r="D619" s="30">
        <v>1</v>
      </c>
      <c r="E619" s="30">
        <v>13</v>
      </c>
      <c r="F619" s="31" t="s">
        <v>773</v>
      </c>
      <c r="G619" s="32">
        <v>100</v>
      </c>
      <c r="H619" s="33">
        <v>0</v>
      </c>
      <c r="I619" s="33">
        <v>0</v>
      </c>
      <c r="J619" s="33">
        <v>0</v>
      </c>
      <c r="K619" s="8"/>
      <c r="L619" s="9"/>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c r="BH619" s="6"/>
      <c r="BI619" s="6"/>
      <c r="BJ619" s="6"/>
      <c r="BK619" s="6"/>
      <c r="BL619" s="6"/>
      <c r="BM619" s="6"/>
      <c r="BN619" s="6"/>
      <c r="BO619" s="6"/>
      <c r="BP619" s="6"/>
      <c r="BQ619" s="6"/>
      <c r="BR619" s="6"/>
      <c r="BS619" s="6"/>
      <c r="BT619" s="6"/>
      <c r="BU619" s="6"/>
      <c r="BV619" s="6"/>
      <c r="BW619" s="6"/>
      <c r="BX619" s="6"/>
      <c r="BY619" s="6"/>
      <c r="BZ619" s="6"/>
      <c r="CA619" s="6"/>
      <c r="CB619" s="6"/>
      <c r="CC619" s="6"/>
    </row>
    <row r="620" spans="1:81" ht="31.5">
      <c r="A620" s="20" t="s">
        <v>892</v>
      </c>
      <c r="B620" s="35" t="s">
        <v>893</v>
      </c>
      <c r="C620" s="22">
        <v>925</v>
      </c>
      <c r="D620" s="23"/>
      <c r="E620" s="23"/>
      <c r="F620" s="24"/>
      <c r="G620" s="25"/>
      <c r="H620" s="186">
        <f>H621+H876</f>
        <v>3190245.6</v>
      </c>
      <c r="I620" s="186">
        <f>I621+I876</f>
        <v>3211626.3000000003</v>
      </c>
      <c r="J620" s="186">
        <f>J621+J876</f>
        <v>3226980.5</v>
      </c>
    </row>
    <row r="621" spans="1:81">
      <c r="A621" s="27"/>
      <c r="B621" s="28" t="s">
        <v>41</v>
      </c>
      <c r="C621" s="29">
        <v>925</v>
      </c>
      <c r="D621" s="30">
        <v>7</v>
      </c>
      <c r="E621" s="30"/>
      <c r="F621" s="31"/>
      <c r="G621" s="32"/>
      <c r="H621" s="185">
        <f>H622+H665+H774+H814</f>
        <v>3178307.5</v>
      </c>
      <c r="I621" s="185">
        <f>I622+I665+I774+I814</f>
        <v>3199688.2</v>
      </c>
      <c r="J621" s="185">
        <f>J622+J665+J774+J814</f>
        <v>3215042.4</v>
      </c>
    </row>
    <row r="622" spans="1:81">
      <c r="A622" s="27"/>
      <c r="B622" s="28" t="s">
        <v>42</v>
      </c>
      <c r="C622" s="29">
        <v>925</v>
      </c>
      <c r="D622" s="30">
        <v>7</v>
      </c>
      <c r="E622" s="30">
        <v>1</v>
      </c>
      <c r="F622" s="31"/>
      <c r="G622" s="32"/>
      <c r="H622" s="33">
        <f>H623+H658+H653</f>
        <v>946437.3</v>
      </c>
      <c r="I622" s="33">
        <f t="shared" ref="I622:J622" si="107">I623+I658+I653</f>
        <v>932119.4</v>
      </c>
      <c r="J622" s="33">
        <f t="shared" si="107"/>
        <v>982668.70000000007</v>
      </c>
      <c r="L622" s="6"/>
    </row>
    <row r="623" spans="1:81">
      <c r="A623" s="27"/>
      <c r="B623" s="28" t="s">
        <v>81</v>
      </c>
      <c r="C623" s="29">
        <v>925</v>
      </c>
      <c r="D623" s="30">
        <v>7</v>
      </c>
      <c r="E623" s="30">
        <v>1</v>
      </c>
      <c r="F623" s="31" t="s">
        <v>82</v>
      </c>
      <c r="G623" s="32"/>
      <c r="H623" s="33">
        <f>H624</f>
        <v>880574.9</v>
      </c>
      <c r="I623" s="33">
        <f>I624</f>
        <v>904103.4</v>
      </c>
      <c r="J623" s="33">
        <f>J624</f>
        <v>947434.00000000012</v>
      </c>
      <c r="L623" s="6"/>
    </row>
    <row r="624" spans="1:81">
      <c r="A624" s="27"/>
      <c r="B624" s="28" t="s">
        <v>83</v>
      </c>
      <c r="C624" s="29">
        <v>925</v>
      </c>
      <c r="D624" s="30">
        <v>7</v>
      </c>
      <c r="E624" s="30">
        <v>1</v>
      </c>
      <c r="F624" s="31" t="s">
        <v>84</v>
      </c>
      <c r="G624" s="32"/>
      <c r="H624" s="33">
        <f>H625+H640+H647+H650</f>
        <v>880574.9</v>
      </c>
      <c r="I624" s="33">
        <f>I625+I640+I647+I650</f>
        <v>904103.4</v>
      </c>
      <c r="J624" s="33">
        <f>J625+J640+J647+J650</f>
        <v>947434.00000000012</v>
      </c>
      <c r="L624" s="6"/>
    </row>
    <row r="625" spans="1:12" ht="47.25">
      <c r="A625" s="27"/>
      <c r="B625" s="28" t="s">
        <v>85</v>
      </c>
      <c r="C625" s="29">
        <v>925</v>
      </c>
      <c r="D625" s="30">
        <v>7</v>
      </c>
      <c r="E625" s="30">
        <v>1</v>
      </c>
      <c r="F625" s="31" t="s">
        <v>86</v>
      </c>
      <c r="G625" s="32"/>
      <c r="H625" s="33">
        <f>H3653+H634+H632+H630+H638+H636+H628+H626</f>
        <v>20070</v>
      </c>
      <c r="I625" s="33">
        <f>I3653+I634+I632+I630+I638+I636+I628+I626</f>
        <v>0</v>
      </c>
      <c r="J625" s="33">
        <f>J3653+J634+J632+J630+J638+J636+J628+J626</f>
        <v>0</v>
      </c>
      <c r="L625" s="6"/>
    </row>
    <row r="626" spans="1:12">
      <c r="A626" s="27"/>
      <c r="B626" s="28" t="s">
        <v>87</v>
      </c>
      <c r="C626" s="29">
        <v>925</v>
      </c>
      <c r="D626" s="30">
        <v>7</v>
      </c>
      <c r="E626" s="30">
        <v>1</v>
      </c>
      <c r="F626" s="31" t="s">
        <v>88</v>
      </c>
      <c r="G626" s="32"/>
      <c r="H626" s="33">
        <f>H627</f>
        <v>10070</v>
      </c>
      <c r="I626" s="33">
        <f>I627</f>
        <v>0</v>
      </c>
      <c r="J626" s="33">
        <f>J627</f>
        <v>0</v>
      </c>
      <c r="L626" s="6"/>
    </row>
    <row r="627" spans="1:12" ht="31.5">
      <c r="A627" s="27"/>
      <c r="B627" s="28" t="s">
        <v>89</v>
      </c>
      <c r="C627" s="29">
        <v>925</v>
      </c>
      <c r="D627" s="30">
        <v>7</v>
      </c>
      <c r="E627" s="30">
        <v>1</v>
      </c>
      <c r="F627" s="31" t="s">
        <v>88</v>
      </c>
      <c r="G627" s="32">
        <v>600</v>
      </c>
      <c r="H627" s="33">
        <f>5700+1966.1+2403.9</f>
        <v>10070</v>
      </c>
      <c r="I627" s="33">
        <v>0</v>
      </c>
      <c r="J627" s="33">
        <v>0</v>
      </c>
      <c r="K627" s="44">
        <f>1966.1+2403.9</f>
        <v>4370</v>
      </c>
      <c r="L627" s="6"/>
    </row>
    <row r="628" spans="1:12">
      <c r="A628" s="27"/>
      <c r="B628" s="28" t="s">
        <v>90</v>
      </c>
      <c r="C628" s="29">
        <v>925</v>
      </c>
      <c r="D628" s="30">
        <v>7</v>
      </c>
      <c r="E628" s="30">
        <v>1</v>
      </c>
      <c r="F628" s="31" t="s">
        <v>91</v>
      </c>
      <c r="G628" s="32"/>
      <c r="H628" s="33">
        <f>H629</f>
        <v>10000</v>
      </c>
      <c r="I628" s="33">
        <f>I629</f>
        <v>0</v>
      </c>
      <c r="J628" s="33">
        <f>J629</f>
        <v>0</v>
      </c>
      <c r="L628" s="6"/>
    </row>
    <row r="629" spans="1:12" ht="31.5" collapsed="1">
      <c r="A629" s="27"/>
      <c r="B629" s="28" t="s">
        <v>89</v>
      </c>
      <c r="C629" s="29">
        <v>925</v>
      </c>
      <c r="D629" s="30">
        <v>7</v>
      </c>
      <c r="E629" s="30">
        <v>1</v>
      </c>
      <c r="F629" s="31" t="s">
        <v>91</v>
      </c>
      <c r="G629" s="32">
        <v>600</v>
      </c>
      <c r="H629" s="33">
        <v>10000</v>
      </c>
      <c r="I629" s="33">
        <v>0</v>
      </c>
      <c r="J629" s="33">
        <v>0</v>
      </c>
      <c r="K629" s="44"/>
      <c r="L629" s="6"/>
    </row>
    <row r="630" spans="1:12" ht="31.5" hidden="1" outlineLevel="1">
      <c r="A630" s="27"/>
      <c r="B630" s="28" t="s">
        <v>92</v>
      </c>
      <c r="C630" s="29">
        <v>925</v>
      </c>
      <c r="D630" s="30">
        <v>7</v>
      </c>
      <c r="E630" s="30">
        <v>1</v>
      </c>
      <c r="F630" s="31" t="s">
        <v>93</v>
      </c>
      <c r="G630" s="32"/>
      <c r="H630" s="33">
        <f>H631</f>
        <v>0</v>
      </c>
      <c r="I630" s="33">
        <f>I631</f>
        <v>0</v>
      </c>
      <c r="J630" s="33">
        <f>J631</f>
        <v>0</v>
      </c>
      <c r="L630" s="6"/>
    </row>
    <row r="631" spans="1:12" ht="31.5" hidden="1" outlineLevel="1">
      <c r="A631" s="27"/>
      <c r="B631" s="28" t="s">
        <v>89</v>
      </c>
      <c r="C631" s="29">
        <v>925</v>
      </c>
      <c r="D631" s="30">
        <v>7</v>
      </c>
      <c r="E631" s="30">
        <v>1</v>
      </c>
      <c r="F631" s="31" t="s">
        <v>93</v>
      </c>
      <c r="G631" s="32">
        <v>600</v>
      </c>
      <c r="H631" s="33">
        <v>0</v>
      </c>
      <c r="I631" s="33">
        <v>0</v>
      </c>
      <c r="J631" s="33">
        <v>0</v>
      </c>
      <c r="L631" s="6"/>
    </row>
    <row r="632" spans="1:12" hidden="1" outlineLevel="1">
      <c r="A632" s="27"/>
      <c r="B632" s="28" t="s">
        <v>94</v>
      </c>
      <c r="C632" s="29">
        <v>925</v>
      </c>
      <c r="D632" s="30">
        <v>7</v>
      </c>
      <c r="E632" s="30">
        <v>1</v>
      </c>
      <c r="F632" s="31" t="s">
        <v>95</v>
      </c>
      <c r="G632" s="32"/>
      <c r="H632" s="33">
        <f>H633</f>
        <v>0</v>
      </c>
      <c r="I632" s="33">
        <f>I633</f>
        <v>0</v>
      </c>
      <c r="J632" s="33">
        <f>J633</f>
        <v>0</v>
      </c>
      <c r="L632" s="6"/>
    </row>
    <row r="633" spans="1:12" ht="31.5" hidden="1" outlineLevel="1">
      <c r="A633" s="27"/>
      <c r="B633" s="28" t="s">
        <v>89</v>
      </c>
      <c r="C633" s="29">
        <v>925</v>
      </c>
      <c r="D633" s="30">
        <v>7</v>
      </c>
      <c r="E633" s="30">
        <v>1</v>
      </c>
      <c r="F633" s="31" t="s">
        <v>95</v>
      </c>
      <c r="G633" s="32">
        <v>600</v>
      </c>
      <c r="H633" s="33">
        <v>0</v>
      </c>
      <c r="I633" s="33">
        <v>0</v>
      </c>
      <c r="J633" s="33">
        <v>0</v>
      </c>
      <c r="L633" s="6"/>
    </row>
    <row r="634" spans="1:12" ht="31.5" hidden="1" outlineLevel="1">
      <c r="A634" s="27"/>
      <c r="B634" s="28" t="s">
        <v>96</v>
      </c>
      <c r="C634" s="29">
        <v>925</v>
      </c>
      <c r="D634" s="30">
        <v>7</v>
      </c>
      <c r="E634" s="30">
        <v>1</v>
      </c>
      <c r="F634" s="31" t="s">
        <v>97</v>
      </c>
      <c r="G634" s="32"/>
      <c r="H634" s="33">
        <f>H635</f>
        <v>0</v>
      </c>
      <c r="I634" s="33">
        <f>I635</f>
        <v>0</v>
      </c>
      <c r="J634" s="33">
        <f>J635</f>
        <v>0</v>
      </c>
      <c r="L634" s="6"/>
    </row>
    <row r="635" spans="1:12" ht="31.5" hidden="1" outlineLevel="1">
      <c r="A635" s="27"/>
      <c r="B635" s="28" t="s">
        <v>89</v>
      </c>
      <c r="C635" s="29">
        <v>925</v>
      </c>
      <c r="D635" s="30">
        <v>7</v>
      </c>
      <c r="E635" s="30">
        <v>1</v>
      </c>
      <c r="F635" s="31" t="s">
        <v>97</v>
      </c>
      <c r="G635" s="32">
        <v>600</v>
      </c>
      <c r="H635" s="33">
        <v>0</v>
      </c>
      <c r="I635" s="33">
        <v>0</v>
      </c>
      <c r="J635" s="33">
        <v>0</v>
      </c>
      <c r="L635" s="6"/>
    </row>
    <row r="636" spans="1:12" ht="94.5" hidden="1" outlineLevel="1">
      <c r="A636" s="27"/>
      <c r="B636" s="28" t="s">
        <v>98</v>
      </c>
      <c r="C636" s="29">
        <v>925</v>
      </c>
      <c r="D636" s="30">
        <v>7</v>
      </c>
      <c r="E636" s="30">
        <v>1</v>
      </c>
      <c r="F636" s="31" t="s">
        <v>99</v>
      </c>
      <c r="G636" s="32"/>
      <c r="H636" s="33">
        <f>H637</f>
        <v>0</v>
      </c>
      <c r="I636" s="33">
        <f>I637</f>
        <v>0</v>
      </c>
      <c r="J636" s="33">
        <f>J637</f>
        <v>0</v>
      </c>
      <c r="L636" s="6"/>
    </row>
    <row r="637" spans="1:12" ht="31.5" hidden="1" outlineLevel="1">
      <c r="A637" s="27"/>
      <c r="B637" s="28" t="s">
        <v>89</v>
      </c>
      <c r="C637" s="29">
        <v>925</v>
      </c>
      <c r="D637" s="30">
        <v>7</v>
      </c>
      <c r="E637" s="30">
        <v>1</v>
      </c>
      <c r="F637" s="31" t="s">
        <v>99</v>
      </c>
      <c r="G637" s="32">
        <v>600</v>
      </c>
      <c r="H637" s="33"/>
      <c r="I637" s="33">
        <v>0</v>
      </c>
      <c r="J637" s="33">
        <v>0</v>
      </c>
      <c r="L637" s="6"/>
    </row>
    <row r="638" spans="1:12" ht="78.75" hidden="1" outlineLevel="1">
      <c r="A638" s="27"/>
      <c r="B638" s="28" t="s">
        <v>894</v>
      </c>
      <c r="C638" s="29">
        <v>925</v>
      </c>
      <c r="D638" s="30">
        <v>7</v>
      </c>
      <c r="E638" s="30">
        <v>1</v>
      </c>
      <c r="F638" s="31" t="s">
        <v>101</v>
      </c>
      <c r="G638" s="32"/>
      <c r="H638" s="33">
        <f>H639</f>
        <v>0</v>
      </c>
      <c r="I638" s="33">
        <f>I639</f>
        <v>0</v>
      </c>
      <c r="J638" s="33">
        <f>J639</f>
        <v>0</v>
      </c>
      <c r="L638" s="6"/>
    </row>
    <row r="639" spans="1:12" ht="31.5" hidden="1" outlineLevel="1">
      <c r="A639" s="27"/>
      <c r="B639" s="28" t="s">
        <v>89</v>
      </c>
      <c r="C639" s="29">
        <v>925</v>
      </c>
      <c r="D639" s="30">
        <v>7</v>
      </c>
      <c r="E639" s="30">
        <v>1</v>
      </c>
      <c r="F639" s="31" t="s">
        <v>101</v>
      </c>
      <c r="G639" s="32">
        <v>600</v>
      </c>
      <c r="H639" s="33">
        <v>0</v>
      </c>
      <c r="I639" s="33">
        <v>0</v>
      </c>
      <c r="J639" s="33">
        <v>0</v>
      </c>
      <c r="L639" s="6"/>
    </row>
    <row r="640" spans="1:12" ht="31.5">
      <c r="A640" s="27"/>
      <c r="B640" s="28" t="s">
        <v>103</v>
      </c>
      <c r="C640" s="29">
        <v>925</v>
      </c>
      <c r="D640" s="30">
        <v>7</v>
      </c>
      <c r="E640" s="30">
        <v>1</v>
      </c>
      <c r="F640" s="31" t="s">
        <v>104</v>
      </c>
      <c r="G640" s="32"/>
      <c r="H640" s="33">
        <f>H645+H643+H641</f>
        <v>856462.8</v>
      </c>
      <c r="I640" s="33">
        <f t="shared" ref="I640:J640" si="108">I645+I643+I641</f>
        <v>899899.70000000007</v>
      </c>
      <c r="J640" s="33">
        <f t="shared" si="108"/>
        <v>943062.10000000009</v>
      </c>
      <c r="L640" s="6"/>
    </row>
    <row r="641" spans="1:13" ht="31.5">
      <c r="A641" s="27"/>
      <c r="B641" s="28" t="s">
        <v>105</v>
      </c>
      <c r="C641" s="29">
        <v>925</v>
      </c>
      <c r="D641" s="30">
        <v>7</v>
      </c>
      <c r="E641" s="30">
        <v>1</v>
      </c>
      <c r="F641" s="31" t="s">
        <v>106</v>
      </c>
      <c r="G641" s="32"/>
      <c r="H641" s="33">
        <f>H642</f>
        <v>1000</v>
      </c>
      <c r="I641" s="33">
        <f>I642</f>
        <v>1000</v>
      </c>
      <c r="J641" s="33">
        <f>J642</f>
        <v>1000</v>
      </c>
      <c r="L641" s="6"/>
    </row>
    <row r="642" spans="1:13" ht="31.5">
      <c r="A642" s="27"/>
      <c r="B642" s="28" t="s">
        <v>89</v>
      </c>
      <c r="C642" s="29">
        <v>925</v>
      </c>
      <c r="D642" s="30">
        <v>7</v>
      </c>
      <c r="E642" s="30">
        <v>1</v>
      </c>
      <c r="F642" s="31" t="s">
        <v>106</v>
      </c>
      <c r="G642" s="32">
        <v>600</v>
      </c>
      <c r="H642" s="33">
        <v>1000</v>
      </c>
      <c r="I642" s="33">
        <v>1000</v>
      </c>
      <c r="J642" s="33">
        <v>1000</v>
      </c>
      <c r="K642" s="44"/>
      <c r="L642" s="6"/>
    </row>
    <row r="643" spans="1:13" ht="63">
      <c r="A643" s="27"/>
      <c r="B643" s="28" t="s">
        <v>107</v>
      </c>
      <c r="C643" s="29">
        <v>925</v>
      </c>
      <c r="D643" s="30">
        <v>7</v>
      </c>
      <c r="E643" s="30">
        <v>1</v>
      </c>
      <c r="F643" s="31" t="s">
        <v>108</v>
      </c>
      <c r="G643" s="32"/>
      <c r="H643" s="33">
        <f>H644</f>
        <v>231585.5</v>
      </c>
      <c r="I643" s="33">
        <f>I644</f>
        <v>221809.9</v>
      </c>
      <c r="J643" s="33">
        <f>J644</f>
        <v>224338.3</v>
      </c>
      <c r="L643" s="6"/>
    </row>
    <row r="644" spans="1:13" ht="31.5">
      <c r="A644" s="27"/>
      <c r="B644" s="28" t="s">
        <v>89</v>
      </c>
      <c r="C644" s="29">
        <v>925</v>
      </c>
      <c r="D644" s="30">
        <v>7</v>
      </c>
      <c r="E644" s="30">
        <v>1</v>
      </c>
      <c r="F644" s="31" t="s">
        <v>108</v>
      </c>
      <c r="G644" s="32">
        <v>600</v>
      </c>
      <c r="H644" s="33">
        <f>214378.7+17206.8</f>
        <v>231585.5</v>
      </c>
      <c r="I644" s="33">
        <v>221809.9</v>
      </c>
      <c r="J644" s="33">
        <v>224338.3</v>
      </c>
      <c r="K644" s="44">
        <v>17206.8</v>
      </c>
      <c r="L644" s="6"/>
    </row>
    <row r="645" spans="1:13" ht="63">
      <c r="A645" s="27"/>
      <c r="B645" s="28" t="s">
        <v>112</v>
      </c>
      <c r="C645" s="29">
        <v>925</v>
      </c>
      <c r="D645" s="30">
        <v>7</v>
      </c>
      <c r="E645" s="30">
        <v>1</v>
      </c>
      <c r="F645" s="31" t="s">
        <v>113</v>
      </c>
      <c r="G645" s="32"/>
      <c r="H645" s="33">
        <f>H646</f>
        <v>623877.30000000005</v>
      </c>
      <c r="I645" s="33">
        <f>I646</f>
        <v>677089.8</v>
      </c>
      <c r="J645" s="33">
        <f>J646</f>
        <v>717723.8</v>
      </c>
      <c r="L645" s="6"/>
    </row>
    <row r="646" spans="1:13" ht="31.5">
      <c r="A646" s="27"/>
      <c r="B646" s="28" t="s">
        <v>89</v>
      </c>
      <c r="C646" s="29">
        <v>925</v>
      </c>
      <c r="D646" s="30">
        <v>7</v>
      </c>
      <c r="E646" s="30">
        <v>1</v>
      </c>
      <c r="F646" s="31" t="s">
        <v>113</v>
      </c>
      <c r="G646" s="32">
        <v>600</v>
      </c>
      <c r="H646" s="33">
        <v>623877.30000000005</v>
      </c>
      <c r="I646" s="33">
        <v>677089.8</v>
      </c>
      <c r="J646" s="33">
        <v>717723.8</v>
      </c>
      <c r="K646" s="44"/>
      <c r="L646" s="7"/>
      <c r="M646" s="7"/>
    </row>
    <row r="647" spans="1:13" ht="47.25">
      <c r="A647" s="27"/>
      <c r="B647" s="28" t="s">
        <v>115</v>
      </c>
      <c r="C647" s="29">
        <v>925</v>
      </c>
      <c r="D647" s="30">
        <v>7</v>
      </c>
      <c r="E647" s="30">
        <v>1</v>
      </c>
      <c r="F647" s="31" t="s">
        <v>116</v>
      </c>
      <c r="G647" s="32"/>
      <c r="H647" s="33">
        <f t="shared" ref="H647:J648" si="109">H648</f>
        <v>4042.1</v>
      </c>
      <c r="I647" s="33">
        <f t="shared" si="109"/>
        <v>4203.7</v>
      </c>
      <c r="J647" s="33">
        <f t="shared" si="109"/>
        <v>4371.8999999999996</v>
      </c>
      <c r="L647" s="6"/>
    </row>
    <row r="648" spans="1:13" ht="94.5">
      <c r="A648" s="27"/>
      <c r="B648" s="28" t="s">
        <v>117</v>
      </c>
      <c r="C648" s="29">
        <v>925</v>
      </c>
      <c r="D648" s="30">
        <v>7</v>
      </c>
      <c r="E648" s="30">
        <v>1</v>
      </c>
      <c r="F648" s="31" t="s">
        <v>118</v>
      </c>
      <c r="G648" s="32"/>
      <c r="H648" s="33">
        <f t="shared" si="109"/>
        <v>4042.1</v>
      </c>
      <c r="I648" s="33">
        <f t="shared" si="109"/>
        <v>4203.7</v>
      </c>
      <c r="J648" s="33">
        <f t="shared" si="109"/>
        <v>4371.8999999999996</v>
      </c>
      <c r="L648" s="6"/>
    </row>
    <row r="649" spans="1:13" ht="31.5" collapsed="1">
      <c r="A649" s="27"/>
      <c r="B649" s="28" t="s">
        <v>89</v>
      </c>
      <c r="C649" s="29">
        <v>925</v>
      </c>
      <c r="D649" s="30">
        <v>7</v>
      </c>
      <c r="E649" s="30">
        <v>1</v>
      </c>
      <c r="F649" s="31" t="s">
        <v>118</v>
      </c>
      <c r="G649" s="32">
        <v>600</v>
      </c>
      <c r="H649" s="33">
        <v>4042.1</v>
      </c>
      <c r="I649" s="33">
        <v>4203.7</v>
      </c>
      <c r="J649" s="33">
        <v>4371.8999999999996</v>
      </c>
      <c r="L649" s="6"/>
    </row>
    <row r="650" spans="1:13" hidden="1" outlineLevel="1">
      <c r="A650" s="27"/>
      <c r="B650" s="28" t="s">
        <v>119</v>
      </c>
      <c r="C650" s="29">
        <v>925</v>
      </c>
      <c r="D650" s="30">
        <v>7</v>
      </c>
      <c r="E650" s="30">
        <v>1</v>
      </c>
      <c r="F650" s="31" t="s">
        <v>120</v>
      </c>
      <c r="G650" s="32"/>
      <c r="H650" s="33">
        <f t="shared" ref="H650:J651" si="110">H651</f>
        <v>0</v>
      </c>
      <c r="I650" s="33">
        <f t="shared" si="110"/>
        <v>0</v>
      </c>
      <c r="J650" s="33">
        <f t="shared" si="110"/>
        <v>0</v>
      </c>
      <c r="L650" s="6"/>
    </row>
    <row r="651" spans="1:13" ht="63" hidden="1" outlineLevel="1">
      <c r="A651" s="27"/>
      <c r="B651" s="28" t="s">
        <v>121</v>
      </c>
      <c r="C651" s="29">
        <v>925</v>
      </c>
      <c r="D651" s="30">
        <v>7</v>
      </c>
      <c r="E651" s="30">
        <v>1</v>
      </c>
      <c r="F651" s="31" t="s">
        <v>122</v>
      </c>
      <c r="G651" s="32"/>
      <c r="H651" s="33">
        <f t="shared" si="110"/>
        <v>0</v>
      </c>
      <c r="I651" s="33">
        <f t="shared" si="110"/>
        <v>0</v>
      </c>
      <c r="J651" s="33">
        <f t="shared" si="110"/>
        <v>0</v>
      </c>
      <c r="L651" s="6"/>
    </row>
    <row r="652" spans="1:13" ht="31.5" hidden="1" outlineLevel="1">
      <c r="A652" s="27"/>
      <c r="B652" s="28" t="s">
        <v>89</v>
      </c>
      <c r="C652" s="29">
        <v>925</v>
      </c>
      <c r="D652" s="30">
        <v>7</v>
      </c>
      <c r="E652" s="30">
        <v>1</v>
      </c>
      <c r="F652" s="31" t="s">
        <v>122</v>
      </c>
      <c r="G652" s="32">
        <v>600</v>
      </c>
      <c r="H652" s="33"/>
      <c r="I652" s="33">
        <v>0</v>
      </c>
      <c r="J652" s="33">
        <v>0</v>
      </c>
      <c r="L652" s="6"/>
    </row>
    <row r="653" spans="1:13" hidden="1" outlineLevel="1">
      <c r="A653" s="27"/>
      <c r="B653" s="28" t="s">
        <v>246</v>
      </c>
      <c r="C653" s="29">
        <v>925</v>
      </c>
      <c r="D653" s="30">
        <v>7</v>
      </c>
      <c r="E653" s="30">
        <v>1</v>
      </c>
      <c r="F653" s="31" t="s">
        <v>247</v>
      </c>
      <c r="G653" s="32"/>
      <c r="H653" s="33">
        <f>H654</f>
        <v>0</v>
      </c>
      <c r="I653" s="33">
        <f t="shared" ref="I653:J656" si="111">I654</f>
        <v>0</v>
      </c>
      <c r="J653" s="33">
        <f t="shared" si="111"/>
        <v>0</v>
      </c>
      <c r="L653" s="6"/>
    </row>
    <row r="654" spans="1:13" hidden="1" outlineLevel="1">
      <c r="A654" s="27"/>
      <c r="B654" s="28" t="s">
        <v>248</v>
      </c>
      <c r="C654" s="29">
        <v>925</v>
      </c>
      <c r="D654" s="30">
        <v>7</v>
      </c>
      <c r="E654" s="30">
        <v>1</v>
      </c>
      <c r="F654" s="31" t="s">
        <v>249</v>
      </c>
      <c r="G654" s="32"/>
      <c r="H654" s="33">
        <f>H655</f>
        <v>0</v>
      </c>
      <c r="I654" s="33">
        <f t="shared" si="111"/>
        <v>0</v>
      </c>
      <c r="J654" s="33">
        <f t="shared" si="111"/>
        <v>0</v>
      </c>
      <c r="L654" s="6"/>
    </row>
    <row r="655" spans="1:13" ht="47.25" hidden="1" outlineLevel="1">
      <c r="A655" s="27"/>
      <c r="B655" s="28" t="s">
        <v>250</v>
      </c>
      <c r="C655" s="29">
        <v>925</v>
      </c>
      <c r="D655" s="30">
        <v>7</v>
      </c>
      <c r="E655" s="30">
        <v>1</v>
      </c>
      <c r="F655" s="31" t="s">
        <v>251</v>
      </c>
      <c r="G655" s="32"/>
      <c r="H655" s="33">
        <f>H656</f>
        <v>0</v>
      </c>
      <c r="I655" s="33">
        <f>I656</f>
        <v>0</v>
      </c>
      <c r="J655" s="33">
        <f>J656</f>
        <v>0</v>
      </c>
      <c r="L655" s="6"/>
    </row>
    <row r="656" spans="1:13" hidden="1" outlineLevel="1">
      <c r="A656" s="27"/>
      <c r="B656" s="28" t="s">
        <v>90</v>
      </c>
      <c r="C656" s="29">
        <v>925</v>
      </c>
      <c r="D656" s="30">
        <v>7</v>
      </c>
      <c r="E656" s="30">
        <v>1</v>
      </c>
      <c r="F656" s="31" t="s">
        <v>252</v>
      </c>
      <c r="G656" s="32"/>
      <c r="H656" s="33">
        <f>H657</f>
        <v>0</v>
      </c>
      <c r="I656" s="33">
        <f t="shared" si="111"/>
        <v>0</v>
      </c>
      <c r="J656" s="33">
        <f t="shared" si="111"/>
        <v>0</v>
      </c>
      <c r="L656" s="6"/>
    </row>
    <row r="657" spans="1:12" ht="31.5" hidden="1" outlineLevel="1">
      <c r="A657" s="27"/>
      <c r="B657" s="28" t="s">
        <v>89</v>
      </c>
      <c r="C657" s="29">
        <v>925</v>
      </c>
      <c r="D657" s="30">
        <v>7</v>
      </c>
      <c r="E657" s="30">
        <v>1</v>
      </c>
      <c r="F657" s="31" t="s">
        <v>252</v>
      </c>
      <c r="G657" s="32">
        <v>600</v>
      </c>
      <c r="H657" s="33">
        <v>0</v>
      </c>
      <c r="I657" s="33">
        <v>0</v>
      </c>
      <c r="J657" s="33">
        <v>0</v>
      </c>
      <c r="L657" s="6"/>
    </row>
    <row r="658" spans="1:12" ht="47.25">
      <c r="A658" s="45"/>
      <c r="B658" s="28" t="s">
        <v>936</v>
      </c>
      <c r="C658" s="29">
        <v>925</v>
      </c>
      <c r="D658" s="30">
        <v>7</v>
      </c>
      <c r="E658" s="30">
        <v>1</v>
      </c>
      <c r="F658" s="31" t="s">
        <v>306</v>
      </c>
      <c r="G658" s="32"/>
      <c r="H658" s="33">
        <f t="shared" ref="H658:J659" si="112">H659</f>
        <v>65862.399999999994</v>
      </c>
      <c r="I658" s="33">
        <f t="shared" si="112"/>
        <v>28016</v>
      </c>
      <c r="J658" s="33">
        <f t="shared" si="112"/>
        <v>35234.699999999997</v>
      </c>
      <c r="L658" s="6"/>
    </row>
    <row r="659" spans="1:12" ht="47.25">
      <c r="A659" s="45"/>
      <c r="B659" s="28" t="s">
        <v>937</v>
      </c>
      <c r="C659" s="29">
        <v>925</v>
      </c>
      <c r="D659" s="30">
        <v>7</v>
      </c>
      <c r="E659" s="30">
        <v>1</v>
      </c>
      <c r="F659" s="31" t="s">
        <v>307</v>
      </c>
      <c r="G659" s="32"/>
      <c r="H659" s="33">
        <f t="shared" si="112"/>
        <v>65862.399999999994</v>
      </c>
      <c r="I659" s="33">
        <f t="shared" si="112"/>
        <v>28016</v>
      </c>
      <c r="J659" s="33">
        <f t="shared" si="112"/>
        <v>35234.699999999997</v>
      </c>
      <c r="L659" s="6"/>
    </row>
    <row r="660" spans="1:12" ht="63" collapsed="1">
      <c r="A660" s="45"/>
      <c r="B660" s="28" t="s">
        <v>308</v>
      </c>
      <c r="C660" s="29">
        <v>925</v>
      </c>
      <c r="D660" s="30">
        <v>7</v>
      </c>
      <c r="E660" s="30">
        <v>1</v>
      </c>
      <c r="F660" s="31" t="s">
        <v>309</v>
      </c>
      <c r="G660" s="32"/>
      <c r="H660" s="33">
        <f>H663+H661</f>
        <v>65862.399999999994</v>
      </c>
      <c r="I660" s="33">
        <f>I663+I661</f>
        <v>28016</v>
      </c>
      <c r="J660" s="33">
        <f>J663+J661</f>
        <v>35234.699999999997</v>
      </c>
      <c r="L660" s="6"/>
    </row>
    <row r="661" spans="1:12" hidden="1" outlineLevel="1">
      <c r="A661" s="45"/>
      <c r="B661" s="28" t="s">
        <v>895</v>
      </c>
      <c r="C661" s="29">
        <v>925</v>
      </c>
      <c r="D661" s="30">
        <v>7</v>
      </c>
      <c r="E661" s="30">
        <v>1</v>
      </c>
      <c r="F661" s="31" t="s">
        <v>311</v>
      </c>
      <c r="G661" s="32"/>
      <c r="H661" s="33">
        <f>H662</f>
        <v>0</v>
      </c>
      <c r="I661" s="33">
        <f>I662</f>
        <v>0</v>
      </c>
      <c r="J661" s="33">
        <f>J662</f>
        <v>0</v>
      </c>
      <c r="L661" s="6"/>
    </row>
    <row r="662" spans="1:12" ht="31.5" hidden="1" outlineLevel="1">
      <c r="A662" s="45"/>
      <c r="B662" s="28" t="s">
        <v>89</v>
      </c>
      <c r="C662" s="29">
        <v>925</v>
      </c>
      <c r="D662" s="30">
        <v>7</v>
      </c>
      <c r="E662" s="30">
        <v>1</v>
      </c>
      <c r="F662" s="31" t="s">
        <v>311</v>
      </c>
      <c r="G662" s="32">
        <v>600</v>
      </c>
      <c r="H662" s="33">
        <v>0</v>
      </c>
      <c r="I662" s="33">
        <v>0</v>
      </c>
      <c r="J662" s="33">
        <v>0</v>
      </c>
      <c r="L662" s="6"/>
    </row>
    <row r="663" spans="1:12">
      <c r="A663" s="45"/>
      <c r="B663" s="37" t="s">
        <v>312</v>
      </c>
      <c r="C663" s="29">
        <v>925</v>
      </c>
      <c r="D663" s="30">
        <v>7</v>
      </c>
      <c r="E663" s="30">
        <v>1</v>
      </c>
      <c r="F663" s="31" t="s">
        <v>313</v>
      </c>
      <c r="G663" s="32"/>
      <c r="H663" s="33">
        <f>H664</f>
        <v>65862.399999999994</v>
      </c>
      <c r="I663" s="33">
        <f>I664</f>
        <v>28016</v>
      </c>
      <c r="J663" s="33">
        <f>J664</f>
        <v>35234.699999999997</v>
      </c>
      <c r="L663" s="6"/>
    </row>
    <row r="664" spans="1:12" ht="31.5">
      <c r="A664" s="45"/>
      <c r="B664" s="28" t="s">
        <v>89</v>
      </c>
      <c r="C664" s="29">
        <v>925</v>
      </c>
      <c r="D664" s="30">
        <v>7</v>
      </c>
      <c r="E664" s="30">
        <v>1</v>
      </c>
      <c r="F664" s="31" t="s">
        <v>313</v>
      </c>
      <c r="G664" s="32">
        <v>600</v>
      </c>
      <c r="H664" s="33">
        <f>59895.6+5966.8</f>
        <v>65862.399999999994</v>
      </c>
      <c r="I664" s="33">
        <v>28016</v>
      </c>
      <c r="J664" s="33">
        <v>35234.699999999997</v>
      </c>
      <c r="K664" s="8">
        <v>5966.8</v>
      </c>
      <c r="L664" s="6"/>
    </row>
    <row r="665" spans="1:12">
      <c r="A665" s="45"/>
      <c r="B665" s="28" t="s">
        <v>43</v>
      </c>
      <c r="C665" s="29">
        <v>925</v>
      </c>
      <c r="D665" s="30">
        <v>7</v>
      </c>
      <c r="E665" s="30">
        <v>2</v>
      </c>
      <c r="F665" s="31"/>
      <c r="G665" s="32"/>
      <c r="H665" s="185">
        <f>H666+H748+H755+H743+H738+H767</f>
        <v>1898408.5999999999</v>
      </c>
      <c r="I665" s="185">
        <f>I666+I748+I755+I743+I738+I767</f>
        <v>1898781</v>
      </c>
      <c r="J665" s="185">
        <f>J666+J748+J755+J743+J738+J767</f>
        <v>1937178.7</v>
      </c>
      <c r="K665" s="6"/>
      <c r="L665" s="6"/>
    </row>
    <row r="666" spans="1:12">
      <c r="A666" s="27"/>
      <c r="B666" s="28" t="s">
        <v>81</v>
      </c>
      <c r="C666" s="29">
        <v>925</v>
      </c>
      <c r="D666" s="30">
        <v>7</v>
      </c>
      <c r="E666" s="30">
        <v>2</v>
      </c>
      <c r="F666" s="31" t="s">
        <v>82</v>
      </c>
      <c r="G666" s="32"/>
      <c r="H666" s="185">
        <f>H667</f>
        <v>1820682.7999999998</v>
      </c>
      <c r="I666" s="185">
        <f>I667</f>
        <v>1874160</v>
      </c>
      <c r="J666" s="185">
        <f>J667</f>
        <v>1906844.9</v>
      </c>
      <c r="K666" s="6"/>
      <c r="L666" s="6"/>
    </row>
    <row r="667" spans="1:12">
      <c r="A667" s="27"/>
      <c r="B667" s="28" t="s">
        <v>123</v>
      </c>
      <c r="C667" s="29">
        <v>925</v>
      </c>
      <c r="D667" s="30">
        <v>7</v>
      </c>
      <c r="E667" s="30">
        <v>2</v>
      </c>
      <c r="F667" s="31" t="s">
        <v>124</v>
      </c>
      <c r="G667" s="32"/>
      <c r="H667" s="185">
        <f>H668+H699+H720+H723+H726+H731</f>
        <v>1820682.7999999998</v>
      </c>
      <c r="I667" s="185">
        <f>I668+I699+I720+I723+I726+I731</f>
        <v>1874160</v>
      </c>
      <c r="J667" s="185">
        <f t="shared" ref="J667" si="113">J668+J699+J720+J723+J726+J731</f>
        <v>1906844.9</v>
      </c>
      <c r="K667" s="6"/>
      <c r="L667" s="6"/>
    </row>
    <row r="668" spans="1:12" ht="47.25">
      <c r="A668" s="27"/>
      <c r="B668" s="28" t="s">
        <v>125</v>
      </c>
      <c r="C668" s="29">
        <v>925</v>
      </c>
      <c r="D668" s="30">
        <v>7</v>
      </c>
      <c r="E668" s="30">
        <v>2</v>
      </c>
      <c r="F668" s="31" t="s">
        <v>126</v>
      </c>
      <c r="G668" s="32"/>
      <c r="H668" s="64">
        <f>H677+H673+H679+H693+H697+H691+H695+H685+H675+H683+H681+H687+H689+H669+H671</f>
        <v>91433.7</v>
      </c>
      <c r="I668" s="64">
        <f>I677+I673+I679+I693+I697+I691+I695+I685+I675+I683+I681+I687+I689+I669+I671</f>
        <v>69996.7</v>
      </c>
      <c r="J668" s="64">
        <f>J677+J673+J679+J693+J697+J691+J695+J685+J675+J683+J681+J687+J689+J669+J671</f>
        <v>64886.5</v>
      </c>
      <c r="K668" s="6"/>
      <c r="L668" s="6"/>
    </row>
    <row r="669" spans="1:12">
      <c r="A669" s="27"/>
      <c r="B669" s="28" t="s">
        <v>87</v>
      </c>
      <c r="C669" s="29">
        <v>925</v>
      </c>
      <c r="D669" s="30">
        <v>7</v>
      </c>
      <c r="E669" s="30">
        <v>2</v>
      </c>
      <c r="F669" s="53" t="s">
        <v>127</v>
      </c>
      <c r="G669" s="32"/>
      <c r="H669" s="33">
        <f>H670</f>
        <v>17356.2</v>
      </c>
      <c r="I669" s="33">
        <f>I670</f>
        <v>0</v>
      </c>
      <c r="J669" s="33">
        <f>J670</f>
        <v>0</v>
      </c>
      <c r="L669" s="6"/>
    </row>
    <row r="670" spans="1:12" ht="31.5">
      <c r="A670" s="27"/>
      <c r="B670" s="28" t="s">
        <v>89</v>
      </c>
      <c r="C670" s="29">
        <v>925</v>
      </c>
      <c r="D670" s="30">
        <v>7</v>
      </c>
      <c r="E670" s="30">
        <v>2</v>
      </c>
      <c r="F670" s="53" t="s">
        <v>127</v>
      </c>
      <c r="G670" s="32">
        <v>600</v>
      </c>
      <c r="H670" s="33">
        <f>15000+2356.2</f>
        <v>17356.2</v>
      </c>
      <c r="I670" s="33">
        <v>0</v>
      </c>
      <c r="J670" s="33">
        <v>0</v>
      </c>
      <c r="K670" s="44">
        <v>2356.1999999999998</v>
      </c>
      <c r="L670" s="6"/>
    </row>
    <row r="671" spans="1:12">
      <c r="A671" s="27"/>
      <c r="B671" s="28" t="s">
        <v>90</v>
      </c>
      <c r="C671" s="29">
        <v>925</v>
      </c>
      <c r="D671" s="30">
        <v>7</v>
      </c>
      <c r="E671" s="30">
        <v>2</v>
      </c>
      <c r="F671" s="53" t="s">
        <v>128</v>
      </c>
      <c r="G671" s="32"/>
      <c r="H671" s="33">
        <f>H672</f>
        <v>14238.9</v>
      </c>
      <c r="I671" s="33">
        <f>I672</f>
        <v>6000</v>
      </c>
      <c r="J671" s="33">
        <f>J672</f>
        <v>0</v>
      </c>
      <c r="L671" s="6"/>
    </row>
    <row r="672" spans="1:12" ht="31.5" collapsed="1">
      <c r="A672" s="27"/>
      <c r="B672" s="28" t="s">
        <v>89</v>
      </c>
      <c r="C672" s="29">
        <v>925</v>
      </c>
      <c r="D672" s="30">
        <v>7</v>
      </c>
      <c r="E672" s="30">
        <v>2</v>
      </c>
      <c r="F672" s="53" t="s">
        <v>128</v>
      </c>
      <c r="G672" s="32">
        <v>600</v>
      </c>
      <c r="H672" s="33">
        <f>13520+718.9</f>
        <v>14238.9</v>
      </c>
      <c r="I672" s="33">
        <f>6000</f>
        <v>6000</v>
      </c>
      <c r="J672" s="33">
        <v>0</v>
      </c>
      <c r="K672" s="44">
        <v>718.9</v>
      </c>
      <c r="L672" s="6">
        <v>6000</v>
      </c>
    </row>
    <row r="673" spans="1:12" ht="31.5" hidden="1" outlineLevel="1">
      <c r="A673" s="45"/>
      <c r="B673" s="28" t="s">
        <v>129</v>
      </c>
      <c r="C673" s="29">
        <v>925</v>
      </c>
      <c r="D673" s="30">
        <v>7</v>
      </c>
      <c r="E673" s="30">
        <v>2</v>
      </c>
      <c r="F673" s="31" t="s">
        <v>130</v>
      </c>
      <c r="G673" s="32"/>
      <c r="H673" s="33">
        <f>H674</f>
        <v>0</v>
      </c>
      <c r="I673" s="33">
        <f>I674</f>
        <v>0</v>
      </c>
      <c r="J673" s="33">
        <f>J674</f>
        <v>0</v>
      </c>
      <c r="K673" s="6"/>
      <c r="L673" s="6"/>
    </row>
    <row r="674" spans="1:12" ht="31.5" hidden="1" outlineLevel="1">
      <c r="A674" s="45"/>
      <c r="B674" s="28" t="s">
        <v>131</v>
      </c>
      <c r="C674" s="29">
        <v>925</v>
      </c>
      <c r="D674" s="30">
        <v>7</v>
      </c>
      <c r="E674" s="30">
        <v>2</v>
      </c>
      <c r="F674" s="31" t="s">
        <v>130</v>
      </c>
      <c r="G674" s="32">
        <v>400</v>
      </c>
      <c r="H674" s="33">
        <v>0</v>
      </c>
      <c r="I674" s="33">
        <v>0</v>
      </c>
      <c r="J674" s="33">
        <v>0</v>
      </c>
      <c r="K674" s="6"/>
      <c r="L674" s="6"/>
    </row>
    <row r="675" spans="1:12" hidden="1" outlineLevel="1">
      <c r="A675" s="45"/>
      <c r="B675" s="28" t="s">
        <v>94</v>
      </c>
      <c r="C675" s="29">
        <v>925</v>
      </c>
      <c r="D675" s="30">
        <v>7</v>
      </c>
      <c r="E675" s="30">
        <v>2</v>
      </c>
      <c r="F675" s="31" t="s">
        <v>132</v>
      </c>
      <c r="G675" s="32"/>
      <c r="H675" s="33">
        <f>H676</f>
        <v>0</v>
      </c>
      <c r="I675" s="33">
        <f>I676</f>
        <v>0</v>
      </c>
      <c r="J675" s="33">
        <f>J676</f>
        <v>0</v>
      </c>
      <c r="K675" s="6"/>
      <c r="L675" s="6"/>
    </row>
    <row r="676" spans="1:12" ht="31.5" hidden="1" outlineLevel="1">
      <c r="A676" s="45"/>
      <c r="B676" s="28" t="s">
        <v>89</v>
      </c>
      <c r="C676" s="29">
        <v>925</v>
      </c>
      <c r="D676" s="30">
        <v>7</v>
      </c>
      <c r="E676" s="30">
        <v>2</v>
      </c>
      <c r="F676" s="31" t="s">
        <v>132</v>
      </c>
      <c r="G676" s="32">
        <v>600</v>
      </c>
      <c r="H676" s="33">
        <v>0</v>
      </c>
      <c r="I676" s="33">
        <v>0</v>
      </c>
      <c r="J676" s="33">
        <v>0</v>
      </c>
      <c r="K676" s="6"/>
      <c r="L676" s="6"/>
    </row>
    <row r="677" spans="1:12" ht="126">
      <c r="A677" s="45"/>
      <c r="B677" s="28" t="s">
        <v>133</v>
      </c>
      <c r="C677" s="29">
        <v>925</v>
      </c>
      <c r="D677" s="30">
        <v>7</v>
      </c>
      <c r="E677" s="30">
        <v>2</v>
      </c>
      <c r="F677" s="31" t="s">
        <v>134</v>
      </c>
      <c r="G677" s="32"/>
      <c r="H677" s="33">
        <f>H678</f>
        <v>7312.1</v>
      </c>
      <c r="I677" s="33">
        <f>I678</f>
        <v>5605.9</v>
      </c>
      <c r="J677" s="33">
        <f>J678</f>
        <v>5615.5</v>
      </c>
      <c r="K677" s="6"/>
      <c r="L677" s="6"/>
    </row>
    <row r="678" spans="1:12" ht="31.5" collapsed="1">
      <c r="A678" s="45"/>
      <c r="B678" s="28" t="s">
        <v>89</v>
      </c>
      <c r="C678" s="29">
        <v>925</v>
      </c>
      <c r="D678" s="30">
        <v>7</v>
      </c>
      <c r="E678" s="30">
        <v>2</v>
      </c>
      <c r="F678" s="31" t="s">
        <v>134</v>
      </c>
      <c r="G678" s="32">
        <v>600</v>
      </c>
      <c r="H678" s="33">
        <v>7312.1</v>
      </c>
      <c r="I678" s="33">
        <v>5605.9</v>
      </c>
      <c r="J678" s="33">
        <v>5615.5</v>
      </c>
      <c r="L678" s="6"/>
    </row>
    <row r="679" spans="1:12" ht="31.5" hidden="1" outlineLevel="1">
      <c r="A679" s="45"/>
      <c r="B679" s="28" t="s">
        <v>96</v>
      </c>
      <c r="C679" s="29">
        <v>925</v>
      </c>
      <c r="D679" s="30">
        <v>7</v>
      </c>
      <c r="E679" s="30">
        <v>2</v>
      </c>
      <c r="F679" s="31" t="s">
        <v>135</v>
      </c>
      <c r="G679" s="32"/>
      <c r="H679" s="33">
        <f>H680</f>
        <v>0</v>
      </c>
      <c r="I679" s="33">
        <f>I680</f>
        <v>0</v>
      </c>
      <c r="J679" s="33">
        <f>J680</f>
        <v>0</v>
      </c>
      <c r="L679" s="6"/>
    </row>
    <row r="680" spans="1:12" ht="31.5" hidden="1" outlineLevel="1">
      <c r="A680" s="45"/>
      <c r="B680" s="28" t="s">
        <v>89</v>
      </c>
      <c r="C680" s="29">
        <v>925</v>
      </c>
      <c r="D680" s="30">
        <v>7</v>
      </c>
      <c r="E680" s="30">
        <v>2</v>
      </c>
      <c r="F680" s="31" t="s">
        <v>135</v>
      </c>
      <c r="G680" s="32">
        <v>600</v>
      </c>
      <c r="H680" s="33">
        <v>0</v>
      </c>
      <c r="I680" s="33">
        <v>0</v>
      </c>
      <c r="J680" s="33">
        <v>0</v>
      </c>
      <c r="L680" s="6"/>
    </row>
    <row r="681" spans="1:12" ht="94.5">
      <c r="A681" s="45"/>
      <c r="B681" s="28" t="s">
        <v>136</v>
      </c>
      <c r="C681" s="29">
        <v>925</v>
      </c>
      <c r="D681" s="30">
        <v>7</v>
      </c>
      <c r="E681" s="30">
        <v>2</v>
      </c>
      <c r="F681" s="31" t="s">
        <v>137</v>
      </c>
      <c r="G681" s="32"/>
      <c r="H681" s="33">
        <f>H682</f>
        <v>52526.5</v>
      </c>
      <c r="I681" s="33">
        <f>I682</f>
        <v>58390.799999999996</v>
      </c>
      <c r="J681" s="33">
        <f>J682</f>
        <v>59271</v>
      </c>
      <c r="L681" s="6"/>
    </row>
    <row r="682" spans="1:12" ht="31.5" collapsed="1">
      <c r="A682" s="45"/>
      <c r="B682" s="28" t="s">
        <v>89</v>
      </c>
      <c r="C682" s="29">
        <v>925</v>
      </c>
      <c r="D682" s="30">
        <v>7</v>
      </c>
      <c r="E682" s="30">
        <v>2</v>
      </c>
      <c r="F682" s="31" t="s">
        <v>137</v>
      </c>
      <c r="G682" s="32">
        <v>600</v>
      </c>
      <c r="H682" s="33">
        <f>49712.5+2814</f>
        <v>52526.5</v>
      </c>
      <c r="I682" s="33">
        <f>58390.7+0.1</f>
        <v>58390.799999999996</v>
      </c>
      <c r="J682" s="33">
        <v>59271</v>
      </c>
      <c r="K682" s="44">
        <v>2814</v>
      </c>
      <c r="L682" s="6">
        <v>0.1</v>
      </c>
    </row>
    <row r="683" spans="1:12" ht="31.5" hidden="1" outlineLevel="1">
      <c r="A683" s="45"/>
      <c r="B683" s="28" t="s">
        <v>138</v>
      </c>
      <c r="C683" s="29">
        <v>925</v>
      </c>
      <c r="D683" s="30">
        <v>7</v>
      </c>
      <c r="E683" s="30">
        <v>2</v>
      </c>
      <c r="F683" s="31" t="s">
        <v>139</v>
      </c>
      <c r="G683" s="32"/>
      <c r="H683" s="33">
        <f>H684</f>
        <v>0</v>
      </c>
      <c r="I683" s="33">
        <f>I684</f>
        <v>0</v>
      </c>
      <c r="J683" s="33">
        <f>J684</f>
        <v>0</v>
      </c>
    </row>
    <row r="684" spans="1:12" ht="31.5" hidden="1" outlineLevel="1">
      <c r="A684" s="45"/>
      <c r="B684" s="28" t="s">
        <v>89</v>
      </c>
      <c r="C684" s="29">
        <v>925</v>
      </c>
      <c r="D684" s="30">
        <v>7</v>
      </c>
      <c r="E684" s="30">
        <v>2</v>
      </c>
      <c r="F684" s="31" t="s">
        <v>139</v>
      </c>
      <c r="G684" s="32">
        <v>600</v>
      </c>
      <c r="H684" s="33">
        <v>0</v>
      </c>
      <c r="I684" s="33">
        <v>0</v>
      </c>
      <c r="J684" s="33">
        <v>0</v>
      </c>
    </row>
    <row r="685" spans="1:12" ht="94.5" hidden="1" outlineLevel="1">
      <c r="A685" s="45"/>
      <c r="B685" s="28" t="s">
        <v>140</v>
      </c>
      <c r="C685" s="29">
        <v>925</v>
      </c>
      <c r="D685" s="30">
        <v>7</v>
      </c>
      <c r="E685" s="30">
        <v>2</v>
      </c>
      <c r="F685" s="31" t="s">
        <v>141</v>
      </c>
      <c r="G685" s="32"/>
      <c r="H685" s="33">
        <f>H686</f>
        <v>0</v>
      </c>
      <c r="I685" s="33">
        <f>I686</f>
        <v>0</v>
      </c>
      <c r="J685" s="33">
        <f>J686</f>
        <v>0</v>
      </c>
    </row>
    <row r="686" spans="1:12" ht="31.5" hidden="1" outlineLevel="1">
      <c r="A686" s="45"/>
      <c r="B686" s="28" t="s">
        <v>89</v>
      </c>
      <c r="C686" s="29">
        <v>925</v>
      </c>
      <c r="D686" s="30">
        <v>7</v>
      </c>
      <c r="E686" s="30">
        <v>2</v>
      </c>
      <c r="F686" s="31" t="s">
        <v>141</v>
      </c>
      <c r="G686" s="32">
        <v>600</v>
      </c>
      <c r="H686" s="33">
        <v>0</v>
      </c>
      <c r="I686" s="33">
        <v>0</v>
      </c>
      <c r="J686" s="33">
        <v>0</v>
      </c>
    </row>
    <row r="687" spans="1:12" ht="78.75" hidden="1" outlineLevel="1">
      <c r="A687" s="45"/>
      <c r="B687" s="28" t="s">
        <v>142</v>
      </c>
      <c r="C687" s="29">
        <v>925</v>
      </c>
      <c r="D687" s="30">
        <v>7</v>
      </c>
      <c r="E687" s="30">
        <v>2</v>
      </c>
      <c r="F687" s="31" t="s">
        <v>143</v>
      </c>
      <c r="G687" s="32"/>
      <c r="H687" s="33">
        <f>H688</f>
        <v>0</v>
      </c>
      <c r="I687" s="33">
        <f>I688</f>
        <v>0</v>
      </c>
      <c r="J687" s="33">
        <f>J688</f>
        <v>0</v>
      </c>
    </row>
    <row r="688" spans="1:12" ht="31.5" hidden="1" outlineLevel="1">
      <c r="A688" s="45"/>
      <c r="B688" s="28" t="s">
        <v>89</v>
      </c>
      <c r="C688" s="29">
        <v>925</v>
      </c>
      <c r="D688" s="30">
        <v>7</v>
      </c>
      <c r="E688" s="30">
        <v>2</v>
      </c>
      <c r="F688" s="31" t="s">
        <v>143</v>
      </c>
      <c r="G688" s="32">
        <v>600</v>
      </c>
      <c r="H688" s="33"/>
      <c r="I688" s="33">
        <v>0</v>
      </c>
      <c r="J688" s="33">
        <v>0</v>
      </c>
    </row>
    <row r="689" spans="1:81" ht="94.5" hidden="1" outlineLevel="1">
      <c r="A689" s="45"/>
      <c r="B689" s="65" t="s">
        <v>144</v>
      </c>
      <c r="C689" s="29">
        <v>925</v>
      </c>
      <c r="D689" s="30">
        <v>7</v>
      </c>
      <c r="E689" s="30">
        <v>2</v>
      </c>
      <c r="F689" s="31" t="s">
        <v>145</v>
      </c>
      <c r="G689" s="32"/>
      <c r="H689" s="33">
        <f>H690</f>
        <v>0</v>
      </c>
      <c r="I689" s="33">
        <f>I690</f>
        <v>0</v>
      </c>
      <c r="J689" s="33">
        <f>J690</f>
        <v>0</v>
      </c>
    </row>
    <row r="690" spans="1:81" ht="31.5" hidden="1" outlineLevel="1">
      <c r="A690" s="45"/>
      <c r="B690" s="28" t="s">
        <v>89</v>
      </c>
      <c r="C690" s="29">
        <v>925</v>
      </c>
      <c r="D690" s="30">
        <v>7</v>
      </c>
      <c r="E690" s="30">
        <v>2</v>
      </c>
      <c r="F690" s="31" t="s">
        <v>145</v>
      </c>
      <c r="G690" s="32">
        <v>600</v>
      </c>
      <c r="H690" s="33"/>
      <c r="I690" s="33">
        <f>20100-20100</f>
        <v>0</v>
      </c>
      <c r="J690" s="33">
        <v>0</v>
      </c>
    </row>
    <row r="691" spans="1:81" ht="78.75" hidden="1" outlineLevel="1">
      <c r="A691" s="45"/>
      <c r="B691" s="28" t="s">
        <v>146</v>
      </c>
      <c r="C691" s="29">
        <v>925</v>
      </c>
      <c r="D691" s="30">
        <v>7</v>
      </c>
      <c r="E691" s="30">
        <v>2</v>
      </c>
      <c r="F691" s="31" t="s">
        <v>147</v>
      </c>
      <c r="G691" s="32"/>
      <c r="H691" s="33">
        <f>H692</f>
        <v>0</v>
      </c>
      <c r="I691" s="33">
        <f>I692</f>
        <v>0</v>
      </c>
      <c r="J691" s="33">
        <f>J692</f>
        <v>0</v>
      </c>
    </row>
    <row r="692" spans="1:81" ht="31.5" hidden="1" outlineLevel="1">
      <c r="A692" s="45"/>
      <c r="B692" s="28" t="s">
        <v>89</v>
      </c>
      <c r="C692" s="29">
        <v>925</v>
      </c>
      <c r="D692" s="30">
        <v>7</v>
      </c>
      <c r="E692" s="30">
        <v>2</v>
      </c>
      <c r="F692" s="31" t="s">
        <v>147</v>
      </c>
      <c r="G692" s="32">
        <v>600</v>
      </c>
      <c r="H692" s="33">
        <v>0</v>
      </c>
      <c r="I692" s="33">
        <v>0</v>
      </c>
      <c r="J692" s="33">
        <v>0</v>
      </c>
    </row>
    <row r="693" spans="1:81" ht="78.75" hidden="1" outlineLevel="1">
      <c r="A693" s="45"/>
      <c r="B693" s="28" t="s">
        <v>146</v>
      </c>
      <c r="C693" s="29">
        <v>925</v>
      </c>
      <c r="D693" s="30">
        <v>7</v>
      </c>
      <c r="E693" s="30">
        <v>2</v>
      </c>
      <c r="F693" s="31" t="s">
        <v>148</v>
      </c>
      <c r="G693" s="32"/>
      <c r="H693" s="33">
        <f>H694</f>
        <v>0</v>
      </c>
      <c r="I693" s="33">
        <f>I694</f>
        <v>0</v>
      </c>
      <c r="J693" s="33">
        <f>J694</f>
        <v>0</v>
      </c>
    </row>
    <row r="694" spans="1:81" ht="31.5" hidden="1" outlineLevel="1">
      <c r="A694" s="45"/>
      <c r="B694" s="28" t="s">
        <v>89</v>
      </c>
      <c r="C694" s="29">
        <v>925</v>
      </c>
      <c r="D694" s="30">
        <v>7</v>
      </c>
      <c r="E694" s="30">
        <v>2</v>
      </c>
      <c r="F694" s="31" t="s">
        <v>148</v>
      </c>
      <c r="G694" s="32">
        <v>600</v>
      </c>
      <c r="H694" s="33">
        <v>0</v>
      </c>
      <c r="I694" s="33">
        <v>0</v>
      </c>
      <c r="J694" s="33">
        <v>0</v>
      </c>
    </row>
    <row r="695" spans="1:81" ht="94.5" hidden="1" outlineLevel="1">
      <c r="A695" s="45"/>
      <c r="B695" s="28" t="s">
        <v>136</v>
      </c>
      <c r="C695" s="29">
        <v>925</v>
      </c>
      <c r="D695" s="30">
        <v>7</v>
      </c>
      <c r="E695" s="30">
        <v>2</v>
      </c>
      <c r="F695" s="31" t="s">
        <v>149</v>
      </c>
      <c r="G695" s="32"/>
      <c r="H695" s="33">
        <f>H696</f>
        <v>0</v>
      </c>
      <c r="I695" s="33">
        <f>I696</f>
        <v>0</v>
      </c>
      <c r="J695" s="33">
        <f>J696</f>
        <v>0</v>
      </c>
    </row>
    <row r="696" spans="1:81" ht="31.5" hidden="1" outlineLevel="1">
      <c r="A696" s="45"/>
      <c r="B696" s="28" t="s">
        <v>89</v>
      </c>
      <c r="C696" s="29">
        <v>925</v>
      </c>
      <c r="D696" s="30">
        <v>7</v>
      </c>
      <c r="E696" s="30">
        <v>2</v>
      </c>
      <c r="F696" s="31" t="s">
        <v>149</v>
      </c>
      <c r="G696" s="32">
        <v>600</v>
      </c>
      <c r="H696" s="33"/>
      <c r="I696" s="33">
        <v>0</v>
      </c>
      <c r="J696" s="33">
        <v>0</v>
      </c>
    </row>
    <row r="697" spans="1:81" ht="94.5" hidden="1" outlineLevel="1">
      <c r="A697" s="45"/>
      <c r="B697" s="28" t="s">
        <v>98</v>
      </c>
      <c r="C697" s="29">
        <v>925</v>
      </c>
      <c r="D697" s="30">
        <v>7</v>
      </c>
      <c r="E697" s="30">
        <v>2</v>
      </c>
      <c r="F697" s="31" t="s">
        <v>150</v>
      </c>
      <c r="G697" s="32"/>
      <c r="H697" s="33">
        <f>H698</f>
        <v>0</v>
      </c>
      <c r="I697" s="33">
        <f>I698</f>
        <v>0</v>
      </c>
      <c r="J697" s="33">
        <f>J698</f>
        <v>0</v>
      </c>
    </row>
    <row r="698" spans="1:81" ht="31.5" hidden="1" outlineLevel="1">
      <c r="A698" s="45"/>
      <c r="B698" s="28" t="s">
        <v>89</v>
      </c>
      <c r="C698" s="29">
        <v>925</v>
      </c>
      <c r="D698" s="30">
        <v>7</v>
      </c>
      <c r="E698" s="30">
        <v>2</v>
      </c>
      <c r="F698" s="31" t="s">
        <v>150</v>
      </c>
      <c r="G698" s="32">
        <v>600</v>
      </c>
      <c r="H698" s="33">
        <f>52000-52000</f>
        <v>0</v>
      </c>
      <c r="I698" s="33">
        <v>0</v>
      </c>
      <c r="J698" s="33">
        <v>0</v>
      </c>
    </row>
    <row r="699" spans="1:81" ht="31.5">
      <c r="A699" s="45"/>
      <c r="B699" s="28" t="s">
        <v>151</v>
      </c>
      <c r="C699" s="29">
        <v>925</v>
      </c>
      <c r="D699" s="30">
        <v>7</v>
      </c>
      <c r="E699" s="30">
        <v>2</v>
      </c>
      <c r="F699" s="31" t="s">
        <v>152</v>
      </c>
      <c r="G699" s="32"/>
      <c r="H699" s="184">
        <f>H710+H706+H714+H718+H712+H700+H716+H708+H704+H702</f>
        <v>1582221.7</v>
      </c>
      <c r="I699" s="184">
        <f t="shared" ref="I699:J699" si="114">I710+I706+I714+I718+I712+I700+I716+I708+I704+I702</f>
        <v>1655043</v>
      </c>
      <c r="J699" s="184">
        <f t="shared" si="114"/>
        <v>1690881.9</v>
      </c>
    </row>
    <row r="700" spans="1:81" s="1" customFormat="1" ht="31.5">
      <c r="A700" s="45"/>
      <c r="B700" s="28" t="s">
        <v>153</v>
      </c>
      <c r="C700" s="29">
        <v>925</v>
      </c>
      <c r="D700" s="30">
        <v>7</v>
      </c>
      <c r="E700" s="30">
        <v>2</v>
      </c>
      <c r="F700" s="31" t="s">
        <v>154</v>
      </c>
      <c r="G700" s="32"/>
      <c r="H700" s="33">
        <f>H701</f>
        <v>800</v>
      </c>
      <c r="I700" s="33">
        <f>I701</f>
        <v>800</v>
      </c>
      <c r="J700" s="33">
        <f>J701</f>
        <v>800</v>
      </c>
      <c r="K700" s="8"/>
      <c r="L700" s="9"/>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c r="BH700" s="6"/>
      <c r="BI700" s="6"/>
      <c r="BJ700" s="6"/>
      <c r="BK700" s="6"/>
      <c r="BL700" s="6"/>
      <c r="BM700" s="6"/>
      <c r="BN700" s="6"/>
      <c r="BO700" s="6"/>
      <c r="BP700" s="6"/>
      <c r="BQ700" s="6"/>
      <c r="BR700" s="6"/>
      <c r="BS700" s="6"/>
      <c r="BT700" s="6"/>
      <c r="BU700" s="6"/>
      <c r="BV700" s="6"/>
      <c r="BW700" s="6"/>
      <c r="BX700" s="6"/>
      <c r="BY700" s="6"/>
      <c r="BZ700" s="6"/>
      <c r="CA700" s="6"/>
      <c r="CB700" s="6"/>
      <c r="CC700" s="6"/>
    </row>
    <row r="701" spans="1:81" s="1" customFormat="1" ht="31.5">
      <c r="A701" s="45"/>
      <c r="B701" s="28" t="s">
        <v>89</v>
      </c>
      <c r="C701" s="29">
        <v>925</v>
      </c>
      <c r="D701" s="30">
        <v>7</v>
      </c>
      <c r="E701" s="30">
        <v>2</v>
      </c>
      <c r="F701" s="31" t="s">
        <v>154</v>
      </c>
      <c r="G701" s="32">
        <v>600</v>
      </c>
      <c r="H701" s="33">
        <v>800</v>
      </c>
      <c r="I701" s="33">
        <v>800</v>
      </c>
      <c r="J701" s="33">
        <v>800</v>
      </c>
      <c r="K701" s="8"/>
      <c r="L701" s="9"/>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c r="BH701" s="6"/>
      <c r="BI701" s="6"/>
      <c r="BJ701" s="6"/>
      <c r="BK701" s="6"/>
      <c r="BL701" s="6"/>
      <c r="BM701" s="6"/>
      <c r="BN701" s="6"/>
      <c r="BO701" s="6"/>
      <c r="BP701" s="6"/>
      <c r="BQ701" s="6"/>
      <c r="BR701" s="6"/>
      <c r="BS701" s="6"/>
      <c r="BT701" s="6"/>
      <c r="BU701" s="6"/>
      <c r="BV701" s="6"/>
      <c r="BW701" s="6"/>
      <c r="BX701" s="6"/>
      <c r="BY701" s="6"/>
      <c r="BZ701" s="6"/>
      <c r="CA701" s="6"/>
      <c r="CB701" s="6"/>
      <c r="CC701" s="6"/>
    </row>
    <row r="702" spans="1:81" s="1" customFormat="1" ht="31.5">
      <c r="A702" s="45"/>
      <c r="B702" s="28" t="s">
        <v>155</v>
      </c>
      <c r="C702" s="29">
        <v>925</v>
      </c>
      <c r="D702" s="30">
        <v>7</v>
      </c>
      <c r="E702" s="30">
        <v>2</v>
      </c>
      <c r="F702" s="53" t="s">
        <v>156</v>
      </c>
      <c r="G702" s="32"/>
      <c r="H702" s="33">
        <f>H703</f>
        <v>540</v>
      </c>
      <c r="I702" s="33">
        <f>I703</f>
        <v>540</v>
      </c>
      <c r="J702" s="33">
        <f>J703</f>
        <v>540</v>
      </c>
      <c r="K702" s="8"/>
      <c r="L702" s="9"/>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c r="BH702" s="6"/>
      <c r="BI702" s="6"/>
      <c r="BJ702" s="6"/>
      <c r="BK702" s="6"/>
      <c r="BL702" s="6"/>
      <c r="BM702" s="6"/>
      <c r="BN702" s="6"/>
      <c r="BO702" s="6"/>
      <c r="BP702" s="6"/>
      <c r="BQ702" s="6"/>
      <c r="BR702" s="6"/>
      <c r="BS702" s="6"/>
      <c r="BT702" s="6"/>
      <c r="BU702" s="6"/>
      <c r="BV702" s="6"/>
      <c r="BW702" s="6"/>
      <c r="BX702" s="6"/>
      <c r="BY702" s="6"/>
      <c r="BZ702" s="6"/>
      <c r="CA702" s="6"/>
      <c r="CB702" s="6"/>
      <c r="CC702" s="6"/>
    </row>
    <row r="703" spans="1:81" s="1" customFormat="1" ht="31.5">
      <c r="A703" s="45"/>
      <c r="B703" s="28" t="s">
        <v>89</v>
      </c>
      <c r="C703" s="29">
        <v>925</v>
      </c>
      <c r="D703" s="30">
        <v>7</v>
      </c>
      <c r="E703" s="30">
        <v>2</v>
      </c>
      <c r="F703" s="53" t="s">
        <v>156</v>
      </c>
      <c r="G703" s="32">
        <v>600</v>
      </c>
      <c r="H703" s="33">
        <v>540</v>
      </c>
      <c r="I703" s="33">
        <v>540</v>
      </c>
      <c r="J703" s="33">
        <v>540</v>
      </c>
      <c r="K703" s="8"/>
      <c r="L703" s="9"/>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c r="BP703" s="6"/>
      <c r="BQ703" s="6"/>
      <c r="BR703" s="6"/>
      <c r="BS703" s="6"/>
      <c r="BT703" s="6"/>
      <c r="BU703" s="6"/>
      <c r="BV703" s="6"/>
      <c r="BW703" s="6"/>
      <c r="BX703" s="6"/>
      <c r="BY703" s="6"/>
      <c r="BZ703" s="6"/>
      <c r="CA703" s="6"/>
      <c r="CB703" s="6"/>
      <c r="CC703" s="6"/>
    </row>
    <row r="704" spans="1:81" ht="31.5">
      <c r="A704" s="27"/>
      <c r="B704" s="28" t="s">
        <v>105</v>
      </c>
      <c r="C704" s="29">
        <v>925</v>
      </c>
      <c r="D704" s="30">
        <v>7</v>
      </c>
      <c r="E704" s="30">
        <v>2</v>
      </c>
      <c r="F704" s="53" t="s">
        <v>157</v>
      </c>
      <c r="G704" s="32"/>
      <c r="H704" s="33">
        <f>H705</f>
        <v>1000</v>
      </c>
      <c r="I704" s="33">
        <f>I705</f>
        <v>1000</v>
      </c>
      <c r="J704" s="33">
        <f>J705</f>
        <v>1000</v>
      </c>
      <c r="L704" s="6"/>
    </row>
    <row r="705" spans="1:14" ht="31.5">
      <c r="A705" s="27"/>
      <c r="B705" s="28" t="s">
        <v>89</v>
      </c>
      <c r="C705" s="29">
        <v>925</v>
      </c>
      <c r="D705" s="30">
        <v>7</v>
      </c>
      <c r="E705" s="30">
        <v>2</v>
      </c>
      <c r="F705" s="53" t="s">
        <v>157</v>
      </c>
      <c r="G705" s="32">
        <v>600</v>
      </c>
      <c r="H705" s="33">
        <v>1000</v>
      </c>
      <c r="I705" s="33">
        <v>1000</v>
      </c>
      <c r="J705" s="33">
        <v>1000</v>
      </c>
      <c r="K705" s="44"/>
      <c r="L705" s="6"/>
    </row>
    <row r="706" spans="1:14" ht="63">
      <c r="A706" s="45"/>
      <c r="B706" s="28" t="s">
        <v>107</v>
      </c>
      <c r="C706" s="29">
        <v>925</v>
      </c>
      <c r="D706" s="30">
        <v>7</v>
      </c>
      <c r="E706" s="30">
        <v>2</v>
      </c>
      <c r="F706" s="31" t="s">
        <v>158</v>
      </c>
      <c r="G706" s="32"/>
      <c r="H706" s="33">
        <f>H707</f>
        <v>275691.90000000002</v>
      </c>
      <c r="I706" s="33">
        <f>I707</f>
        <v>274249.30000000005</v>
      </c>
      <c r="J706" s="33">
        <f>J707</f>
        <v>278232.2</v>
      </c>
    </row>
    <row r="707" spans="1:14" ht="31.5" collapsed="1">
      <c r="A707" s="45"/>
      <c r="B707" s="28" t="s">
        <v>89</v>
      </c>
      <c r="C707" s="29">
        <v>925</v>
      </c>
      <c r="D707" s="30">
        <v>7</v>
      </c>
      <c r="E707" s="30">
        <v>2</v>
      </c>
      <c r="F707" s="31" t="s">
        <v>158</v>
      </c>
      <c r="G707" s="32">
        <v>600</v>
      </c>
      <c r="H707" s="33">
        <f>268419.7+7272.2</f>
        <v>275691.90000000002</v>
      </c>
      <c r="I707" s="33">
        <f>274249.4-0.1</f>
        <v>274249.30000000005</v>
      </c>
      <c r="J707" s="33">
        <v>278232.2</v>
      </c>
      <c r="K707" s="44">
        <v>7272.2</v>
      </c>
      <c r="L707" s="9">
        <v>-0.1</v>
      </c>
    </row>
    <row r="708" spans="1:14" ht="110.25" hidden="1" outlineLevel="1">
      <c r="A708" s="45"/>
      <c r="B708" s="28" t="s">
        <v>159</v>
      </c>
      <c r="C708" s="29">
        <v>925</v>
      </c>
      <c r="D708" s="30">
        <v>7</v>
      </c>
      <c r="E708" s="30">
        <v>2</v>
      </c>
      <c r="F708" s="31" t="s">
        <v>160</v>
      </c>
      <c r="G708" s="32"/>
      <c r="H708" s="33">
        <f>H709</f>
        <v>0</v>
      </c>
      <c r="I708" s="33"/>
      <c r="J708" s="33"/>
      <c r="K708" s="44"/>
    </row>
    <row r="709" spans="1:14" ht="31.5" hidden="1" outlineLevel="1">
      <c r="A709" s="45"/>
      <c r="B709" s="28" t="s">
        <v>89</v>
      </c>
      <c r="C709" s="29">
        <v>925</v>
      </c>
      <c r="D709" s="30">
        <v>7</v>
      </c>
      <c r="E709" s="30">
        <v>2</v>
      </c>
      <c r="F709" s="31" t="s">
        <v>160</v>
      </c>
      <c r="G709" s="32">
        <v>600</v>
      </c>
      <c r="H709" s="33">
        <v>0</v>
      </c>
      <c r="I709" s="33">
        <v>0</v>
      </c>
      <c r="J709" s="33">
        <v>0</v>
      </c>
      <c r="K709" s="44"/>
    </row>
    <row r="710" spans="1:14" ht="63">
      <c r="A710" s="45"/>
      <c r="B710" s="28" t="s">
        <v>112</v>
      </c>
      <c r="C710" s="29">
        <v>925</v>
      </c>
      <c r="D710" s="30">
        <v>7</v>
      </c>
      <c r="E710" s="30">
        <v>2</v>
      </c>
      <c r="F710" s="31" t="s">
        <v>161</v>
      </c>
      <c r="G710" s="32"/>
      <c r="H710" s="33">
        <f>H711</f>
        <v>1167887</v>
      </c>
      <c r="I710" s="33">
        <f>I711</f>
        <v>1239407.2</v>
      </c>
      <c r="J710" s="33">
        <f>J711</f>
        <v>1277301.2</v>
      </c>
    </row>
    <row r="711" spans="1:14" ht="31.5">
      <c r="A711" s="45"/>
      <c r="B711" s="28" t="s">
        <v>89</v>
      </c>
      <c r="C711" s="29">
        <v>925</v>
      </c>
      <c r="D711" s="30">
        <v>7</v>
      </c>
      <c r="E711" s="30">
        <v>2</v>
      </c>
      <c r="F711" s="31" t="s">
        <v>161</v>
      </c>
      <c r="G711" s="32">
        <v>600</v>
      </c>
      <c r="H711" s="185">
        <f>1176208.3-8321.3</f>
        <v>1167887</v>
      </c>
      <c r="I711" s="185">
        <f>1247854.8-8447.6</f>
        <v>1239407.2</v>
      </c>
      <c r="J711" s="185">
        <f>1285901.5-8600.3</f>
        <v>1277301.2</v>
      </c>
      <c r="K711" s="66">
        <v>-8321.2999999999993</v>
      </c>
      <c r="L711" s="40">
        <v>-8447.6</v>
      </c>
      <c r="M711" s="66">
        <v>-8600.2999999999993</v>
      </c>
      <c r="N711" s="62"/>
    </row>
    <row r="712" spans="1:14" ht="78.75">
      <c r="A712" s="45"/>
      <c r="B712" s="28" t="s">
        <v>162</v>
      </c>
      <c r="C712" s="29">
        <v>925</v>
      </c>
      <c r="D712" s="30">
        <v>7</v>
      </c>
      <c r="E712" s="30">
        <v>2</v>
      </c>
      <c r="F712" s="31" t="s">
        <v>163</v>
      </c>
      <c r="G712" s="32"/>
      <c r="H712" s="33">
        <f>H713</f>
        <v>3654.5</v>
      </c>
      <c r="I712" s="33">
        <f>I713</f>
        <v>3799.8</v>
      </c>
      <c r="J712" s="33">
        <f>J713</f>
        <v>3952</v>
      </c>
    </row>
    <row r="713" spans="1:14" ht="31.5">
      <c r="A713" s="45"/>
      <c r="B713" s="28" t="s">
        <v>89</v>
      </c>
      <c r="C713" s="29">
        <v>925</v>
      </c>
      <c r="D713" s="30">
        <v>7</v>
      </c>
      <c r="E713" s="30">
        <v>2</v>
      </c>
      <c r="F713" s="31" t="s">
        <v>163</v>
      </c>
      <c r="G713" s="32">
        <v>600</v>
      </c>
      <c r="H713" s="33">
        <v>3654.5</v>
      </c>
      <c r="I713" s="33">
        <v>3799.8</v>
      </c>
      <c r="J713" s="33">
        <v>3952</v>
      </c>
    </row>
    <row r="714" spans="1:14" ht="78.75">
      <c r="A714" s="45"/>
      <c r="B714" s="28" t="s">
        <v>932</v>
      </c>
      <c r="C714" s="29">
        <v>925</v>
      </c>
      <c r="D714" s="30">
        <v>7</v>
      </c>
      <c r="E714" s="30">
        <v>2</v>
      </c>
      <c r="F714" s="53" t="s">
        <v>896</v>
      </c>
      <c r="G714" s="32"/>
      <c r="H714" s="33">
        <f>H715</f>
        <v>112232.5</v>
      </c>
      <c r="I714" s="33">
        <f>I715</f>
        <v>108602.7</v>
      </c>
      <c r="J714" s="33">
        <f>J715</f>
        <v>101346.8</v>
      </c>
    </row>
    <row r="715" spans="1:14" ht="31.5" collapsed="1">
      <c r="A715" s="45"/>
      <c r="B715" s="28" t="s">
        <v>89</v>
      </c>
      <c r="C715" s="29">
        <v>925</v>
      </c>
      <c r="D715" s="30">
        <v>7</v>
      </c>
      <c r="E715" s="30">
        <v>2</v>
      </c>
      <c r="F715" s="53" t="s">
        <v>896</v>
      </c>
      <c r="G715" s="32">
        <v>600</v>
      </c>
      <c r="H715" s="33">
        <v>112232.5</v>
      </c>
      <c r="I715" s="33">
        <v>108602.7</v>
      </c>
      <c r="J715" s="33">
        <v>101346.8</v>
      </c>
    </row>
    <row r="716" spans="1:14" ht="126" hidden="1" outlineLevel="1">
      <c r="A716" s="45"/>
      <c r="B716" s="28" t="s">
        <v>164</v>
      </c>
      <c r="C716" s="29">
        <v>925</v>
      </c>
      <c r="D716" s="30">
        <v>7</v>
      </c>
      <c r="E716" s="30">
        <v>2</v>
      </c>
      <c r="F716" s="31" t="s">
        <v>165</v>
      </c>
      <c r="G716" s="32"/>
      <c r="H716" s="33">
        <f>H717</f>
        <v>0</v>
      </c>
      <c r="I716" s="33">
        <f t="shared" ref="I716:J716" si="115">I717</f>
        <v>0</v>
      </c>
      <c r="J716" s="33">
        <f t="shared" si="115"/>
        <v>0</v>
      </c>
    </row>
    <row r="717" spans="1:14" ht="31.5" hidden="1" outlineLevel="1">
      <c r="A717" s="45"/>
      <c r="B717" s="28" t="s">
        <v>89</v>
      </c>
      <c r="C717" s="29">
        <v>925</v>
      </c>
      <c r="D717" s="30">
        <v>7</v>
      </c>
      <c r="E717" s="30">
        <v>2</v>
      </c>
      <c r="F717" s="31" t="s">
        <v>165</v>
      </c>
      <c r="G717" s="32">
        <v>600</v>
      </c>
      <c r="H717" s="33">
        <f>99212.4-99212.4</f>
        <v>0</v>
      </c>
      <c r="I717" s="33">
        <f>99353-99353</f>
        <v>0</v>
      </c>
      <c r="J717" s="33">
        <f>99353-99353</f>
        <v>0</v>
      </c>
      <c r="K717" s="67">
        <v>-99212.4</v>
      </c>
      <c r="L717" s="67">
        <v>-99353</v>
      </c>
      <c r="M717" s="33">
        <v>-99353</v>
      </c>
    </row>
    <row r="718" spans="1:14" ht="47.25">
      <c r="A718" s="45"/>
      <c r="B718" s="28" t="s">
        <v>166</v>
      </c>
      <c r="C718" s="29">
        <v>925</v>
      </c>
      <c r="D718" s="30">
        <v>7</v>
      </c>
      <c r="E718" s="30">
        <v>2</v>
      </c>
      <c r="F718" s="31" t="s">
        <v>167</v>
      </c>
      <c r="G718" s="32"/>
      <c r="H718" s="33">
        <f>H719</f>
        <v>20415.8</v>
      </c>
      <c r="I718" s="33">
        <f>I719</f>
        <v>26644</v>
      </c>
      <c r="J718" s="33">
        <f>J719</f>
        <v>27709.7</v>
      </c>
    </row>
    <row r="719" spans="1:14" ht="31.5">
      <c r="A719" s="45"/>
      <c r="B719" s="28" t="s">
        <v>89</v>
      </c>
      <c r="C719" s="29">
        <v>925</v>
      </c>
      <c r="D719" s="30">
        <v>7</v>
      </c>
      <c r="E719" s="30">
        <v>2</v>
      </c>
      <c r="F719" s="31" t="s">
        <v>167</v>
      </c>
      <c r="G719" s="32">
        <v>600</v>
      </c>
      <c r="H719" s="33">
        <v>20415.8</v>
      </c>
      <c r="I719" s="33">
        <v>26644</v>
      </c>
      <c r="J719" s="33">
        <v>27709.7</v>
      </c>
    </row>
    <row r="720" spans="1:14" ht="47.25">
      <c r="A720" s="45"/>
      <c r="B720" s="28" t="s">
        <v>115</v>
      </c>
      <c r="C720" s="29">
        <v>925</v>
      </c>
      <c r="D720" s="30">
        <v>7</v>
      </c>
      <c r="E720" s="30">
        <v>2</v>
      </c>
      <c r="F720" s="31" t="s">
        <v>168</v>
      </c>
      <c r="G720" s="32"/>
      <c r="H720" s="33">
        <f t="shared" ref="H720:J721" si="116">H721</f>
        <v>8228.1</v>
      </c>
      <c r="I720" s="33">
        <f t="shared" si="116"/>
        <v>8557.2999999999993</v>
      </c>
      <c r="J720" s="33">
        <f t="shared" si="116"/>
        <v>8899.5</v>
      </c>
    </row>
    <row r="721" spans="1:13" ht="94.5">
      <c r="A721" s="45"/>
      <c r="B721" s="28" t="s">
        <v>117</v>
      </c>
      <c r="C721" s="29">
        <v>925</v>
      </c>
      <c r="D721" s="30">
        <v>7</v>
      </c>
      <c r="E721" s="30">
        <v>2</v>
      </c>
      <c r="F721" s="31" t="s">
        <v>169</v>
      </c>
      <c r="G721" s="32"/>
      <c r="H721" s="33">
        <f t="shared" si="116"/>
        <v>8228.1</v>
      </c>
      <c r="I721" s="33">
        <f t="shared" si="116"/>
        <v>8557.2999999999993</v>
      </c>
      <c r="J721" s="33">
        <f t="shared" si="116"/>
        <v>8899.5</v>
      </c>
    </row>
    <row r="722" spans="1:13" ht="31.5">
      <c r="A722" s="45"/>
      <c r="B722" s="28" t="s">
        <v>89</v>
      </c>
      <c r="C722" s="29">
        <v>925</v>
      </c>
      <c r="D722" s="30">
        <v>7</v>
      </c>
      <c r="E722" s="30">
        <v>2</v>
      </c>
      <c r="F722" s="31" t="s">
        <v>169</v>
      </c>
      <c r="G722" s="32">
        <v>600</v>
      </c>
      <c r="H722" s="33">
        <v>8228.1</v>
      </c>
      <c r="I722" s="33">
        <v>8557.2999999999993</v>
      </c>
      <c r="J722" s="33">
        <v>8899.5</v>
      </c>
    </row>
    <row r="723" spans="1:13">
      <c r="A723" s="45"/>
      <c r="B723" s="28" t="s">
        <v>170</v>
      </c>
      <c r="C723" s="29">
        <v>925</v>
      </c>
      <c r="D723" s="30">
        <v>7</v>
      </c>
      <c r="E723" s="30">
        <v>2</v>
      </c>
      <c r="F723" s="31" t="s">
        <v>171</v>
      </c>
      <c r="G723" s="32"/>
      <c r="H723" s="33">
        <f t="shared" ref="H723:J724" si="117">H724</f>
        <v>28531.4</v>
      </c>
      <c r="I723" s="33">
        <f t="shared" si="117"/>
        <v>30028.2</v>
      </c>
      <c r="J723" s="33">
        <f t="shared" si="117"/>
        <v>31489.5</v>
      </c>
    </row>
    <row r="724" spans="1:13" ht="110.25">
      <c r="A724" s="45"/>
      <c r="B724" s="28" t="s">
        <v>172</v>
      </c>
      <c r="C724" s="29">
        <v>925</v>
      </c>
      <c r="D724" s="30">
        <v>7</v>
      </c>
      <c r="E724" s="30">
        <v>2</v>
      </c>
      <c r="F724" s="31" t="s">
        <v>173</v>
      </c>
      <c r="G724" s="32"/>
      <c r="H724" s="33">
        <f>H725</f>
        <v>28531.4</v>
      </c>
      <c r="I724" s="33">
        <f t="shared" si="117"/>
        <v>30028.2</v>
      </c>
      <c r="J724" s="33">
        <f t="shared" si="117"/>
        <v>31489.5</v>
      </c>
    </row>
    <row r="725" spans="1:13" ht="31.5" collapsed="1">
      <c r="A725" s="45"/>
      <c r="B725" s="28" t="s">
        <v>89</v>
      </c>
      <c r="C725" s="29">
        <v>925</v>
      </c>
      <c r="D725" s="30">
        <v>7</v>
      </c>
      <c r="E725" s="30">
        <v>2</v>
      </c>
      <c r="F725" s="31" t="s">
        <v>173</v>
      </c>
      <c r="G725" s="32">
        <v>600</v>
      </c>
      <c r="H725" s="33">
        <v>28531.4</v>
      </c>
      <c r="I725" s="33">
        <v>30028.2</v>
      </c>
      <c r="J725" s="33">
        <v>31489.5</v>
      </c>
    </row>
    <row r="726" spans="1:13" ht="31.5" hidden="1" outlineLevel="1">
      <c r="A726" s="45"/>
      <c r="B726" s="28" t="s">
        <v>174</v>
      </c>
      <c r="C726" s="29">
        <v>925</v>
      </c>
      <c r="D726" s="30">
        <v>7</v>
      </c>
      <c r="E726" s="30">
        <v>2</v>
      </c>
      <c r="F726" s="31" t="s">
        <v>175</v>
      </c>
      <c r="G726" s="32"/>
      <c r="H726" s="33">
        <f>H729+H727</f>
        <v>0</v>
      </c>
      <c r="I726" s="33">
        <f>I729+I727</f>
        <v>0</v>
      </c>
      <c r="J726" s="33">
        <f>J729+J727</f>
        <v>0</v>
      </c>
    </row>
    <row r="727" spans="1:13" ht="47.25" hidden="1" outlineLevel="1">
      <c r="A727" s="45"/>
      <c r="B727" s="28" t="s">
        <v>176</v>
      </c>
      <c r="C727" s="29">
        <v>925</v>
      </c>
      <c r="D727" s="30">
        <v>7</v>
      </c>
      <c r="E727" s="30">
        <v>2</v>
      </c>
      <c r="F727" s="31" t="s">
        <v>177</v>
      </c>
      <c r="G727" s="32"/>
      <c r="H727" s="33">
        <f>H728</f>
        <v>0</v>
      </c>
      <c r="I727" s="33">
        <f>I728</f>
        <v>0</v>
      </c>
      <c r="J727" s="33">
        <f>J728</f>
        <v>0</v>
      </c>
    </row>
    <row r="728" spans="1:13" ht="31.5" hidden="1" outlineLevel="1">
      <c r="A728" s="45"/>
      <c r="B728" s="28" t="s">
        <v>89</v>
      </c>
      <c r="C728" s="29">
        <v>925</v>
      </c>
      <c r="D728" s="30">
        <v>7</v>
      </c>
      <c r="E728" s="30">
        <v>2</v>
      </c>
      <c r="F728" s="31" t="s">
        <v>177</v>
      </c>
      <c r="G728" s="32">
        <v>600</v>
      </c>
      <c r="H728" s="33">
        <v>0</v>
      </c>
      <c r="I728" s="33">
        <v>0</v>
      </c>
      <c r="J728" s="33">
        <v>0</v>
      </c>
      <c r="K728" s="61"/>
      <c r="L728" s="40"/>
      <c r="M728" s="66"/>
    </row>
    <row r="729" spans="1:13" ht="47.25" hidden="1" outlineLevel="1">
      <c r="A729" s="45"/>
      <c r="B729" s="28" t="s">
        <v>178</v>
      </c>
      <c r="C729" s="29">
        <v>925</v>
      </c>
      <c r="D729" s="30">
        <v>7</v>
      </c>
      <c r="E729" s="30">
        <v>2</v>
      </c>
      <c r="F729" s="31" t="s">
        <v>179</v>
      </c>
      <c r="G729" s="32"/>
      <c r="H729" s="33">
        <f>H730</f>
        <v>0</v>
      </c>
      <c r="I729" s="33">
        <f>I730</f>
        <v>0</v>
      </c>
      <c r="J729" s="33">
        <f>J730</f>
        <v>0</v>
      </c>
    </row>
    <row r="730" spans="1:13" ht="31.5" hidden="1" outlineLevel="1">
      <c r="A730" s="45"/>
      <c r="B730" s="28" t="s">
        <v>89</v>
      </c>
      <c r="C730" s="29">
        <v>925</v>
      </c>
      <c r="D730" s="30">
        <v>7</v>
      </c>
      <c r="E730" s="30">
        <v>2</v>
      </c>
      <c r="F730" s="31" t="s">
        <v>179</v>
      </c>
      <c r="G730" s="32">
        <v>600</v>
      </c>
      <c r="H730" s="33">
        <v>0</v>
      </c>
      <c r="I730" s="33">
        <v>0</v>
      </c>
      <c r="J730" s="33">
        <v>0</v>
      </c>
      <c r="L730" s="6"/>
    </row>
    <row r="731" spans="1:13">
      <c r="A731" s="45"/>
      <c r="B731" s="28" t="s">
        <v>952</v>
      </c>
      <c r="C731" s="29">
        <v>925</v>
      </c>
      <c r="D731" s="30">
        <v>7</v>
      </c>
      <c r="E731" s="30">
        <v>2</v>
      </c>
      <c r="F731" s="31" t="s">
        <v>950</v>
      </c>
      <c r="G731" s="32"/>
      <c r="H731" s="33">
        <f>H732+H736+H734</f>
        <v>110267.9</v>
      </c>
      <c r="I731" s="33">
        <f t="shared" ref="I731:J731" si="118">I732+I736+I734</f>
        <v>110534.8</v>
      </c>
      <c r="J731" s="33">
        <f t="shared" si="118"/>
        <v>110687.5</v>
      </c>
    </row>
    <row r="732" spans="1:13" ht="120" customHeight="1">
      <c r="A732" s="45"/>
      <c r="B732" s="28" t="s">
        <v>953</v>
      </c>
      <c r="C732" s="29">
        <v>925</v>
      </c>
      <c r="D732" s="30">
        <v>7</v>
      </c>
      <c r="E732" s="30">
        <v>2</v>
      </c>
      <c r="F732" s="31" t="s">
        <v>951</v>
      </c>
      <c r="G732" s="32"/>
      <c r="H732" s="33">
        <f>H733</f>
        <v>2734.2</v>
      </c>
      <c r="I732" s="33">
        <f>I733</f>
        <v>2734.2</v>
      </c>
      <c r="J732" s="33">
        <f>J733</f>
        <v>2734.2</v>
      </c>
    </row>
    <row r="733" spans="1:13" ht="31.5">
      <c r="A733" s="45"/>
      <c r="B733" s="28" t="s">
        <v>89</v>
      </c>
      <c r="C733" s="29">
        <v>925</v>
      </c>
      <c r="D733" s="30">
        <v>7</v>
      </c>
      <c r="E733" s="30">
        <v>2</v>
      </c>
      <c r="F733" s="31" t="s">
        <v>951</v>
      </c>
      <c r="G733" s="32">
        <v>600</v>
      </c>
      <c r="H733" s="33">
        <v>2734.2</v>
      </c>
      <c r="I733" s="33">
        <v>2734.2</v>
      </c>
      <c r="J733" s="33">
        <v>2734.2</v>
      </c>
      <c r="K733" s="61">
        <v>2734.2</v>
      </c>
      <c r="L733" s="61">
        <v>2734.2</v>
      </c>
      <c r="M733" s="61">
        <v>2734.2</v>
      </c>
    </row>
    <row r="734" spans="1:13" ht="57" customHeight="1">
      <c r="A734" s="45"/>
      <c r="B734" s="28" t="s">
        <v>176</v>
      </c>
      <c r="C734" s="29">
        <v>925</v>
      </c>
      <c r="D734" s="30">
        <v>7</v>
      </c>
      <c r="E734" s="30">
        <v>2</v>
      </c>
      <c r="F734" s="31" t="s">
        <v>954</v>
      </c>
      <c r="G734" s="32"/>
      <c r="H734" s="33">
        <f>H735</f>
        <v>8321.2999999999993</v>
      </c>
      <c r="I734" s="33">
        <f>I735</f>
        <v>8447.6</v>
      </c>
      <c r="J734" s="33">
        <f>J735</f>
        <v>8600.2999999999993</v>
      </c>
    </row>
    <row r="735" spans="1:13" ht="31.5">
      <c r="A735" s="45"/>
      <c r="B735" s="28" t="s">
        <v>89</v>
      </c>
      <c r="C735" s="29">
        <v>925</v>
      </c>
      <c r="D735" s="30">
        <v>7</v>
      </c>
      <c r="E735" s="30">
        <v>2</v>
      </c>
      <c r="F735" s="31" t="s">
        <v>954</v>
      </c>
      <c r="G735" s="32">
        <v>600</v>
      </c>
      <c r="H735" s="33">
        <v>8321.2999999999993</v>
      </c>
      <c r="I735" s="33">
        <v>8447.6</v>
      </c>
      <c r="J735" s="33">
        <v>8600.2999999999993</v>
      </c>
      <c r="K735" s="61">
        <v>8321.2999999999993</v>
      </c>
      <c r="L735" s="61">
        <v>8447.6</v>
      </c>
      <c r="M735" s="61">
        <v>8600.2999999999993</v>
      </c>
    </row>
    <row r="736" spans="1:13" ht="134.44999999999999" customHeight="1">
      <c r="A736" s="45"/>
      <c r="B736" s="28" t="s">
        <v>164</v>
      </c>
      <c r="C736" s="29">
        <v>925</v>
      </c>
      <c r="D736" s="30">
        <v>7</v>
      </c>
      <c r="E736" s="30">
        <v>2</v>
      </c>
      <c r="F736" s="31" t="s">
        <v>955</v>
      </c>
      <c r="G736" s="32"/>
      <c r="H736" s="33">
        <f>H737</f>
        <v>99212.4</v>
      </c>
      <c r="I736" s="33">
        <f>I737</f>
        <v>99353</v>
      </c>
      <c r="J736" s="33">
        <f>J737</f>
        <v>99353</v>
      </c>
    </row>
    <row r="737" spans="1:13" ht="31.5" collapsed="1">
      <c r="A737" s="45"/>
      <c r="B737" s="28" t="s">
        <v>89</v>
      </c>
      <c r="C737" s="29">
        <v>925</v>
      </c>
      <c r="D737" s="30">
        <v>7</v>
      </c>
      <c r="E737" s="30">
        <v>2</v>
      </c>
      <c r="F737" s="31" t="s">
        <v>955</v>
      </c>
      <c r="G737" s="32">
        <v>600</v>
      </c>
      <c r="H737" s="33">
        <v>99212.4</v>
      </c>
      <c r="I737" s="33">
        <v>99353</v>
      </c>
      <c r="J737" s="33">
        <v>99353</v>
      </c>
      <c r="K737" s="61">
        <v>99212.4</v>
      </c>
      <c r="L737" s="61">
        <v>99353</v>
      </c>
      <c r="M737" s="61">
        <v>99353</v>
      </c>
    </row>
    <row r="738" spans="1:13" hidden="1" outlineLevel="1">
      <c r="A738" s="45"/>
      <c r="B738" s="28" t="s">
        <v>246</v>
      </c>
      <c r="C738" s="29">
        <v>925</v>
      </c>
      <c r="D738" s="30">
        <v>7</v>
      </c>
      <c r="E738" s="30">
        <v>2</v>
      </c>
      <c r="F738" s="31" t="s">
        <v>247</v>
      </c>
      <c r="G738" s="32"/>
      <c r="H738" s="33">
        <f>H739</f>
        <v>0</v>
      </c>
      <c r="I738" s="33">
        <f t="shared" ref="I738:J741" si="119">I739</f>
        <v>0</v>
      </c>
      <c r="J738" s="33">
        <f t="shared" si="119"/>
        <v>0</v>
      </c>
      <c r="L738" s="6"/>
    </row>
    <row r="739" spans="1:13" hidden="1" outlineLevel="1">
      <c r="A739" s="45"/>
      <c r="B739" s="28" t="s">
        <v>248</v>
      </c>
      <c r="C739" s="29">
        <v>925</v>
      </c>
      <c r="D739" s="30">
        <v>7</v>
      </c>
      <c r="E739" s="30">
        <v>2</v>
      </c>
      <c r="F739" s="31" t="s">
        <v>249</v>
      </c>
      <c r="G739" s="32"/>
      <c r="H739" s="33">
        <f>H740</f>
        <v>0</v>
      </c>
      <c r="I739" s="33">
        <f t="shared" si="119"/>
        <v>0</v>
      </c>
      <c r="J739" s="33">
        <f t="shared" si="119"/>
        <v>0</v>
      </c>
      <c r="L739" s="6"/>
    </row>
    <row r="740" spans="1:13" ht="47.25" hidden="1" outlineLevel="1">
      <c r="A740" s="45"/>
      <c r="B740" s="28" t="s">
        <v>250</v>
      </c>
      <c r="C740" s="29">
        <v>925</v>
      </c>
      <c r="D740" s="30">
        <v>7</v>
      </c>
      <c r="E740" s="30">
        <v>2</v>
      </c>
      <c r="F740" s="31" t="s">
        <v>251</v>
      </c>
      <c r="G740" s="32"/>
      <c r="H740" s="33">
        <f>H741</f>
        <v>0</v>
      </c>
      <c r="I740" s="33">
        <f t="shared" si="119"/>
        <v>0</v>
      </c>
      <c r="J740" s="33">
        <f t="shared" si="119"/>
        <v>0</v>
      </c>
      <c r="L740" s="6"/>
    </row>
    <row r="741" spans="1:13" hidden="1" outlineLevel="1">
      <c r="A741" s="45"/>
      <c r="B741" s="28" t="s">
        <v>90</v>
      </c>
      <c r="C741" s="29">
        <v>925</v>
      </c>
      <c r="D741" s="30">
        <v>7</v>
      </c>
      <c r="E741" s="30">
        <v>2</v>
      </c>
      <c r="F741" s="31" t="s">
        <v>252</v>
      </c>
      <c r="G741" s="32"/>
      <c r="H741" s="33">
        <f>H742</f>
        <v>0</v>
      </c>
      <c r="I741" s="33">
        <f t="shared" si="119"/>
        <v>0</v>
      </c>
      <c r="J741" s="33">
        <f t="shared" si="119"/>
        <v>0</v>
      </c>
      <c r="L741" s="6"/>
    </row>
    <row r="742" spans="1:13" ht="31.5" hidden="1" outlineLevel="1">
      <c r="A742" s="45"/>
      <c r="B742" s="28" t="s">
        <v>89</v>
      </c>
      <c r="C742" s="29">
        <v>925</v>
      </c>
      <c r="D742" s="30">
        <v>7</v>
      </c>
      <c r="E742" s="30">
        <v>2</v>
      </c>
      <c r="F742" s="31" t="s">
        <v>252</v>
      </c>
      <c r="G742" s="32">
        <v>600</v>
      </c>
      <c r="H742" s="33">
        <v>0</v>
      </c>
      <c r="I742" s="33">
        <v>0</v>
      </c>
      <c r="J742" s="33">
        <v>0</v>
      </c>
      <c r="L742" s="6"/>
    </row>
    <row r="743" spans="1:13" hidden="1" outlineLevel="1">
      <c r="A743" s="45"/>
      <c r="B743" s="28" t="s">
        <v>897</v>
      </c>
      <c r="C743" s="29">
        <v>925</v>
      </c>
      <c r="D743" s="30">
        <v>7</v>
      </c>
      <c r="E743" s="30">
        <v>2</v>
      </c>
      <c r="F743" s="31" t="s">
        <v>254</v>
      </c>
      <c r="G743" s="32"/>
      <c r="H743" s="33">
        <f>H744</f>
        <v>0</v>
      </c>
      <c r="I743" s="33">
        <f t="shared" ref="I743:J746" si="120">I744</f>
        <v>0</v>
      </c>
      <c r="J743" s="33">
        <f t="shared" si="120"/>
        <v>0</v>
      </c>
      <c r="L743" s="6"/>
    </row>
    <row r="744" spans="1:13" hidden="1" outlineLevel="1">
      <c r="A744" s="45"/>
      <c r="B744" s="28" t="s">
        <v>267</v>
      </c>
      <c r="C744" s="29">
        <v>925</v>
      </c>
      <c r="D744" s="30">
        <v>7</v>
      </c>
      <c r="E744" s="30">
        <v>2</v>
      </c>
      <c r="F744" s="31" t="s">
        <v>268</v>
      </c>
      <c r="G744" s="32"/>
      <c r="H744" s="33">
        <f>H745</f>
        <v>0</v>
      </c>
      <c r="I744" s="33">
        <f t="shared" si="120"/>
        <v>0</v>
      </c>
      <c r="J744" s="33">
        <f t="shared" si="120"/>
        <v>0</v>
      </c>
      <c r="L744" s="6"/>
    </row>
    <row r="745" spans="1:13" ht="31.5" hidden="1" outlineLevel="1">
      <c r="A745" s="45"/>
      <c r="B745" s="28" t="s">
        <v>269</v>
      </c>
      <c r="C745" s="29">
        <v>925</v>
      </c>
      <c r="D745" s="30">
        <v>7</v>
      </c>
      <c r="E745" s="30">
        <v>2</v>
      </c>
      <c r="F745" s="31" t="s">
        <v>270</v>
      </c>
      <c r="G745" s="32"/>
      <c r="H745" s="33">
        <f>H746</f>
        <v>0</v>
      </c>
      <c r="I745" s="33">
        <f t="shared" si="120"/>
        <v>0</v>
      </c>
      <c r="J745" s="33">
        <f t="shared" si="120"/>
        <v>0</v>
      </c>
      <c r="L745" s="6"/>
    </row>
    <row r="746" spans="1:13" ht="31.5" hidden="1" outlineLevel="1">
      <c r="A746" s="45"/>
      <c r="B746" s="28" t="s">
        <v>271</v>
      </c>
      <c r="C746" s="29">
        <v>925</v>
      </c>
      <c r="D746" s="30">
        <v>7</v>
      </c>
      <c r="E746" s="30">
        <v>2</v>
      </c>
      <c r="F746" s="31" t="s">
        <v>272</v>
      </c>
      <c r="G746" s="32"/>
      <c r="H746" s="33">
        <f>H747</f>
        <v>0</v>
      </c>
      <c r="I746" s="33">
        <f t="shared" si="120"/>
        <v>0</v>
      </c>
      <c r="J746" s="33">
        <f t="shared" si="120"/>
        <v>0</v>
      </c>
      <c r="L746" s="6"/>
    </row>
    <row r="747" spans="1:13" ht="31.5" hidden="1" outlineLevel="1">
      <c r="A747" s="45"/>
      <c r="B747" s="28" t="s">
        <v>89</v>
      </c>
      <c r="C747" s="29">
        <v>925</v>
      </c>
      <c r="D747" s="30">
        <v>7</v>
      </c>
      <c r="E747" s="30">
        <v>2</v>
      </c>
      <c r="F747" s="31" t="s">
        <v>272</v>
      </c>
      <c r="G747" s="32">
        <v>600</v>
      </c>
      <c r="H747" s="33">
        <v>0</v>
      </c>
      <c r="I747" s="33">
        <v>0</v>
      </c>
      <c r="J747" s="33">
        <v>0</v>
      </c>
      <c r="L747" s="6"/>
    </row>
    <row r="748" spans="1:13" ht="47.25">
      <c r="A748" s="34"/>
      <c r="B748" s="28" t="s">
        <v>936</v>
      </c>
      <c r="C748" s="29">
        <v>925</v>
      </c>
      <c r="D748" s="30">
        <v>7</v>
      </c>
      <c r="E748" s="30">
        <v>2</v>
      </c>
      <c r="F748" s="31" t="s">
        <v>306</v>
      </c>
      <c r="G748" s="32"/>
      <c r="H748" s="33">
        <f t="shared" ref="H748:J749" si="121">H749</f>
        <v>68648.7</v>
      </c>
      <c r="I748" s="33">
        <f t="shared" si="121"/>
        <v>24621</v>
      </c>
      <c r="J748" s="33">
        <f t="shared" si="121"/>
        <v>30333.800000000003</v>
      </c>
      <c r="L748" s="6"/>
    </row>
    <row r="749" spans="1:13" ht="47.25">
      <c r="A749" s="34"/>
      <c r="B749" s="28" t="s">
        <v>937</v>
      </c>
      <c r="C749" s="29">
        <v>925</v>
      </c>
      <c r="D749" s="30">
        <v>7</v>
      </c>
      <c r="E749" s="30">
        <v>2</v>
      </c>
      <c r="F749" s="31" t="s">
        <v>307</v>
      </c>
      <c r="G749" s="32"/>
      <c r="H749" s="33">
        <f t="shared" si="121"/>
        <v>68648.7</v>
      </c>
      <c r="I749" s="33">
        <f t="shared" si="121"/>
        <v>24621</v>
      </c>
      <c r="J749" s="33">
        <f t="shared" si="121"/>
        <v>30333.800000000003</v>
      </c>
      <c r="L749" s="6"/>
    </row>
    <row r="750" spans="1:13" ht="63">
      <c r="A750" s="34"/>
      <c r="B750" s="28" t="s">
        <v>308</v>
      </c>
      <c r="C750" s="29">
        <v>925</v>
      </c>
      <c r="D750" s="30">
        <v>7</v>
      </c>
      <c r="E750" s="30">
        <v>2</v>
      </c>
      <c r="F750" s="31" t="s">
        <v>309</v>
      </c>
      <c r="G750" s="32"/>
      <c r="H750" s="33">
        <f>H753+H751</f>
        <v>68648.7</v>
      </c>
      <c r="I750" s="33">
        <f>I753+I751</f>
        <v>24621</v>
      </c>
      <c r="J750" s="33">
        <f>J753+J751</f>
        <v>30333.800000000003</v>
      </c>
      <c r="L750" s="6"/>
    </row>
    <row r="751" spans="1:13">
      <c r="A751" s="34"/>
      <c r="B751" s="28" t="s">
        <v>895</v>
      </c>
      <c r="C751" s="29">
        <v>925</v>
      </c>
      <c r="D751" s="30">
        <v>7</v>
      </c>
      <c r="E751" s="30">
        <v>2</v>
      </c>
      <c r="F751" s="31" t="s">
        <v>311</v>
      </c>
      <c r="G751" s="32"/>
      <c r="H751" s="33">
        <f>H752</f>
        <v>4187.3999999999996</v>
      </c>
      <c r="I751" s="33">
        <f>I752</f>
        <v>0</v>
      </c>
      <c r="J751" s="33">
        <f>J752</f>
        <v>0</v>
      </c>
      <c r="L751" s="6"/>
    </row>
    <row r="752" spans="1:13" ht="31.5">
      <c r="A752" s="34"/>
      <c r="B752" s="28" t="s">
        <v>89</v>
      </c>
      <c r="C752" s="29">
        <v>925</v>
      </c>
      <c r="D752" s="30">
        <v>7</v>
      </c>
      <c r="E752" s="30">
        <v>2</v>
      </c>
      <c r="F752" s="31" t="s">
        <v>311</v>
      </c>
      <c r="G752" s="32">
        <v>600</v>
      </c>
      <c r="H752" s="33">
        <v>4187.3999999999996</v>
      </c>
      <c r="I752" s="33">
        <v>0</v>
      </c>
      <c r="J752" s="33">
        <v>0</v>
      </c>
      <c r="K752" s="8">
        <v>4187.3999999999996</v>
      </c>
      <c r="L752" s="6"/>
    </row>
    <row r="753" spans="1:13">
      <c r="A753" s="34"/>
      <c r="B753" s="37" t="s">
        <v>312</v>
      </c>
      <c r="C753" s="29">
        <v>925</v>
      </c>
      <c r="D753" s="30">
        <v>7</v>
      </c>
      <c r="E753" s="30">
        <v>2</v>
      </c>
      <c r="F753" s="31" t="s">
        <v>313</v>
      </c>
      <c r="G753" s="32"/>
      <c r="H753" s="33">
        <f>H754</f>
        <v>64461.3</v>
      </c>
      <c r="I753" s="33">
        <f>I754</f>
        <v>24621</v>
      </c>
      <c r="J753" s="33">
        <f>J754</f>
        <v>30333.800000000003</v>
      </c>
      <c r="K753" s="6"/>
      <c r="L753" s="6"/>
    </row>
    <row r="754" spans="1:13" ht="31.5">
      <c r="A754" s="34"/>
      <c r="B754" s="28" t="s">
        <v>89</v>
      </c>
      <c r="C754" s="29">
        <v>925</v>
      </c>
      <c r="D754" s="30">
        <v>7</v>
      </c>
      <c r="E754" s="30">
        <v>2</v>
      </c>
      <c r="F754" s="31" t="s">
        <v>313</v>
      </c>
      <c r="G754" s="32">
        <v>600</v>
      </c>
      <c r="H754" s="33">
        <f>59621+4840.3</f>
        <v>64461.3</v>
      </c>
      <c r="I754" s="33">
        <v>24621</v>
      </c>
      <c r="J754" s="33">
        <f>35333.8-5000</f>
        <v>30333.800000000003</v>
      </c>
      <c r="K754" s="6">
        <v>4840.3</v>
      </c>
      <c r="L754" s="6"/>
      <c r="M754" s="6">
        <v>-5000</v>
      </c>
    </row>
    <row r="755" spans="1:13">
      <c r="A755" s="34"/>
      <c r="B755" s="28" t="s">
        <v>372</v>
      </c>
      <c r="C755" s="29">
        <v>925</v>
      </c>
      <c r="D755" s="30">
        <v>7</v>
      </c>
      <c r="E755" s="30">
        <v>2</v>
      </c>
      <c r="F755" s="31" t="s">
        <v>373</v>
      </c>
      <c r="G755" s="32"/>
      <c r="H755" s="33">
        <f t="shared" ref="H755:J756" si="122">H756</f>
        <v>9077.1</v>
      </c>
      <c r="I755" s="33">
        <f t="shared" si="122"/>
        <v>0</v>
      </c>
      <c r="J755" s="33">
        <f t="shared" si="122"/>
        <v>0</v>
      </c>
      <c r="K755" s="6"/>
      <c r="L755" s="6"/>
    </row>
    <row r="756" spans="1:13" ht="31.5">
      <c r="A756" s="34"/>
      <c r="B756" s="28" t="s">
        <v>418</v>
      </c>
      <c r="C756" s="29">
        <v>925</v>
      </c>
      <c r="D756" s="30">
        <v>7</v>
      </c>
      <c r="E756" s="30">
        <v>2</v>
      </c>
      <c r="F756" s="31" t="s">
        <v>419</v>
      </c>
      <c r="G756" s="32"/>
      <c r="H756" s="33">
        <f t="shared" si="122"/>
        <v>9077.1</v>
      </c>
      <c r="I756" s="33">
        <f t="shared" si="122"/>
        <v>0</v>
      </c>
      <c r="J756" s="33">
        <f t="shared" si="122"/>
        <v>0</v>
      </c>
      <c r="K756" s="6"/>
      <c r="L756" s="6"/>
    </row>
    <row r="757" spans="1:13" collapsed="1">
      <c r="A757" s="34"/>
      <c r="B757" s="57" t="s">
        <v>420</v>
      </c>
      <c r="C757" s="29">
        <v>925</v>
      </c>
      <c r="D757" s="30">
        <v>7</v>
      </c>
      <c r="E757" s="30">
        <v>2</v>
      </c>
      <c r="F757" s="31" t="s">
        <v>421</v>
      </c>
      <c r="G757" s="32"/>
      <c r="H757" s="33">
        <f>H760+H758+H763+H765</f>
        <v>9077.1</v>
      </c>
      <c r="I757" s="33">
        <f t="shared" ref="I757:J757" si="123">I760+I758+I763+I765</f>
        <v>0</v>
      </c>
      <c r="J757" s="33">
        <f t="shared" si="123"/>
        <v>0</v>
      </c>
      <c r="K757" s="6"/>
      <c r="L757" s="6"/>
    </row>
    <row r="758" spans="1:13" hidden="1" outlineLevel="1">
      <c r="A758" s="34"/>
      <c r="B758" s="28" t="s">
        <v>90</v>
      </c>
      <c r="C758" s="29">
        <v>925</v>
      </c>
      <c r="D758" s="30">
        <v>7</v>
      </c>
      <c r="E758" s="30">
        <v>2</v>
      </c>
      <c r="F758" s="31" t="s">
        <v>422</v>
      </c>
      <c r="G758" s="32"/>
      <c r="H758" s="33">
        <f>H759</f>
        <v>0</v>
      </c>
      <c r="I758" s="33">
        <f>I759</f>
        <v>0</v>
      </c>
      <c r="J758" s="33">
        <f>J759</f>
        <v>0</v>
      </c>
      <c r="K758" s="6"/>
      <c r="L758" s="6"/>
    </row>
    <row r="759" spans="1:13" ht="31.5" hidden="1" outlineLevel="1">
      <c r="A759" s="34"/>
      <c r="B759" s="28" t="s">
        <v>89</v>
      </c>
      <c r="C759" s="29">
        <v>925</v>
      </c>
      <c r="D759" s="30">
        <v>7</v>
      </c>
      <c r="E759" s="30">
        <v>2</v>
      </c>
      <c r="F759" s="31" t="s">
        <v>422</v>
      </c>
      <c r="G759" s="32">
        <v>600</v>
      </c>
      <c r="H759" s="33">
        <v>0</v>
      </c>
      <c r="I759" s="33">
        <v>0</v>
      </c>
      <c r="J759" s="33">
        <v>0</v>
      </c>
      <c r="K759" s="6"/>
      <c r="L759" s="6"/>
    </row>
    <row r="760" spans="1:13" ht="31.5">
      <c r="A760" s="34"/>
      <c r="B760" s="28" t="s">
        <v>129</v>
      </c>
      <c r="C760" s="29">
        <v>925</v>
      </c>
      <c r="D760" s="30">
        <v>7</v>
      </c>
      <c r="E760" s="30">
        <v>2</v>
      </c>
      <c r="F760" s="31" t="s">
        <v>423</v>
      </c>
      <c r="G760" s="32"/>
      <c r="H760" s="33">
        <f>H762+H761</f>
        <v>1123.2</v>
      </c>
      <c r="I760" s="33">
        <f>I762+I761</f>
        <v>0</v>
      </c>
      <c r="J760" s="33">
        <f>J762+J761</f>
        <v>0</v>
      </c>
      <c r="K760" s="6"/>
      <c r="L760" s="6"/>
    </row>
    <row r="761" spans="1:13" ht="31.5" collapsed="1">
      <c r="A761" s="34"/>
      <c r="B761" s="28" t="s">
        <v>131</v>
      </c>
      <c r="C761" s="29">
        <v>925</v>
      </c>
      <c r="D761" s="30">
        <v>7</v>
      </c>
      <c r="E761" s="30">
        <v>2</v>
      </c>
      <c r="F761" s="31" t="s">
        <v>423</v>
      </c>
      <c r="G761" s="32">
        <v>400</v>
      </c>
      <c r="H761" s="33">
        <v>1123.2</v>
      </c>
      <c r="I761" s="33">
        <v>0</v>
      </c>
      <c r="J761" s="33">
        <v>0</v>
      </c>
      <c r="K761" s="6">
        <v>1123.2</v>
      </c>
      <c r="L761" s="6"/>
    </row>
    <row r="762" spans="1:13" ht="31.5" hidden="1" outlineLevel="1">
      <c r="A762" s="34"/>
      <c r="B762" s="28" t="s">
        <v>89</v>
      </c>
      <c r="C762" s="29">
        <v>925</v>
      </c>
      <c r="D762" s="30">
        <v>7</v>
      </c>
      <c r="E762" s="30">
        <v>2</v>
      </c>
      <c r="F762" s="31" t="s">
        <v>423</v>
      </c>
      <c r="G762" s="32">
        <v>600</v>
      </c>
      <c r="H762" s="33">
        <v>0</v>
      </c>
      <c r="I762" s="33">
        <v>0</v>
      </c>
      <c r="J762" s="33">
        <v>0</v>
      </c>
      <c r="K762" s="6"/>
      <c r="L762" s="6"/>
    </row>
    <row r="763" spans="1:13" hidden="1" outlineLevel="1">
      <c r="A763" s="34"/>
      <c r="B763" s="28" t="s">
        <v>424</v>
      </c>
      <c r="C763" s="29">
        <v>925</v>
      </c>
      <c r="D763" s="30">
        <v>7</v>
      </c>
      <c r="E763" s="30">
        <v>2</v>
      </c>
      <c r="F763" s="31" t="s">
        <v>425</v>
      </c>
      <c r="G763" s="32"/>
      <c r="H763" s="33">
        <v>0</v>
      </c>
      <c r="I763" s="33">
        <v>0</v>
      </c>
      <c r="J763" s="33">
        <f>J764</f>
        <v>0</v>
      </c>
      <c r="K763" s="6"/>
      <c r="L763" s="6"/>
    </row>
    <row r="764" spans="1:13" ht="31.5" hidden="1" outlineLevel="1">
      <c r="A764" s="34"/>
      <c r="B764" s="28" t="s">
        <v>131</v>
      </c>
      <c r="C764" s="29">
        <v>925</v>
      </c>
      <c r="D764" s="30">
        <v>7</v>
      </c>
      <c r="E764" s="30">
        <v>2</v>
      </c>
      <c r="F764" s="31" t="s">
        <v>425</v>
      </c>
      <c r="G764" s="32">
        <v>400</v>
      </c>
      <c r="H764" s="33">
        <v>0</v>
      </c>
      <c r="I764" s="33">
        <v>0</v>
      </c>
      <c r="J764" s="33"/>
      <c r="K764" s="6"/>
      <c r="L764" s="6"/>
    </row>
    <row r="765" spans="1:13" ht="47.25">
      <c r="A765" s="34"/>
      <c r="B765" s="28" t="s">
        <v>426</v>
      </c>
      <c r="C765" s="29">
        <v>925</v>
      </c>
      <c r="D765" s="30">
        <v>7</v>
      </c>
      <c r="E765" s="30">
        <v>2</v>
      </c>
      <c r="F765" s="31" t="s">
        <v>427</v>
      </c>
      <c r="G765" s="32"/>
      <c r="H765" s="33">
        <f>H766</f>
        <v>7953.9</v>
      </c>
      <c r="I765" s="33">
        <f t="shared" ref="I765:J765" si="124">I766</f>
        <v>0</v>
      </c>
      <c r="J765" s="33">
        <f t="shared" si="124"/>
        <v>0</v>
      </c>
      <c r="K765" s="6"/>
      <c r="L765" s="6"/>
    </row>
    <row r="766" spans="1:13" ht="31.5" collapsed="1">
      <c r="A766" s="34"/>
      <c r="B766" s="28" t="s">
        <v>131</v>
      </c>
      <c r="C766" s="29">
        <v>925</v>
      </c>
      <c r="D766" s="30">
        <v>7</v>
      </c>
      <c r="E766" s="30">
        <v>2</v>
      </c>
      <c r="F766" s="31" t="s">
        <v>427</v>
      </c>
      <c r="G766" s="32">
        <v>400</v>
      </c>
      <c r="H766" s="33">
        <v>7953.9</v>
      </c>
      <c r="I766" s="33">
        <v>0</v>
      </c>
      <c r="J766" s="33"/>
      <c r="K766" s="6"/>
      <c r="L766" s="7"/>
    </row>
    <row r="767" spans="1:13" ht="31.5" hidden="1" outlineLevel="1">
      <c r="A767" s="34"/>
      <c r="B767" s="28" t="s">
        <v>873</v>
      </c>
      <c r="C767" s="29">
        <v>925</v>
      </c>
      <c r="D767" s="30">
        <v>7</v>
      </c>
      <c r="E767" s="30">
        <v>2</v>
      </c>
      <c r="F767" s="31" t="s">
        <v>528</v>
      </c>
      <c r="G767" s="32"/>
      <c r="H767" s="33">
        <f>H768</f>
        <v>0</v>
      </c>
      <c r="I767" s="33">
        <f t="shared" ref="I767:J767" si="125">I768</f>
        <v>0</v>
      </c>
      <c r="J767" s="33">
        <f t="shared" si="125"/>
        <v>0</v>
      </c>
      <c r="K767" s="6"/>
      <c r="L767" s="7"/>
    </row>
    <row r="768" spans="1:13" ht="31.5" hidden="1" outlineLevel="1">
      <c r="A768" s="45"/>
      <c r="B768" s="28" t="s">
        <v>874</v>
      </c>
      <c r="C768" s="29">
        <v>925</v>
      </c>
      <c r="D768" s="30">
        <v>7</v>
      </c>
      <c r="E768" s="30">
        <v>2</v>
      </c>
      <c r="F768" s="30" t="s">
        <v>530</v>
      </c>
      <c r="G768" s="30"/>
      <c r="H768" s="33">
        <f>H769</f>
        <v>0</v>
      </c>
      <c r="I768" s="33">
        <f t="shared" ref="I768:J768" si="126">I769</f>
        <v>0</v>
      </c>
      <c r="J768" s="33">
        <f t="shared" si="126"/>
        <v>0</v>
      </c>
      <c r="K768" s="6"/>
      <c r="L768" s="6"/>
    </row>
    <row r="769" spans="1:12" ht="47.25" hidden="1" outlineLevel="1">
      <c r="A769" s="45"/>
      <c r="B769" s="28" t="s">
        <v>543</v>
      </c>
      <c r="C769" s="29">
        <v>925</v>
      </c>
      <c r="D769" s="30">
        <v>7</v>
      </c>
      <c r="E769" s="30">
        <v>2</v>
      </c>
      <c r="F769" s="30" t="s">
        <v>544</v>
      </c>
      <c r="G769" s="30"/>
      <c r="H769" s="33">
        <f>H772+H770</f>
        <v>0</v>
      </c>
      <c r="I769" s="33">
        <f>I772+I770</f>
        <v>0</v>
      </c>
      <c r="J769" s="33">
        <f>J772+J770</f>
        <v>0</v>
      </c>
    </row>
    <row r="770" spans="1:12" ht="31.5" hidden="1" outlineLevel="1">
      <c r="A770" s="45"/>
      <c r="B770" s="28" t="s">
        <v>129</v>
      </c>
      <c r="C770" s="29">
        <v>925</v>
      </c>
      <c r="D770" s="30">
        <v>7</v>
      </c>
      <c r="E770" s="30">
        <v>2</v>
      </c>
      <c r="F770" s="30" t="s">
        <v>545</v>
      </c>
      <c r="G770" s="30"/>
      <c r="H770" s="33">
        <f>H771</f>
        <v>0</v>
      </c>
      <c r="I770" s="33">
        <f>I771</f>
        <v>0</v>
      </c>
      <c r="J770" s="33">
        <f>J771</f>
        <v>0</v>
      </c>
    </row>
    <row r="771" spans="1:12" ht="31.5" hidden="1" outlineLevel="1">
      <c r="A771" s="45"/>
      <c r="B771" s="28" t="s">
        <v>131</v>
      </c>
      <c r="C771" s="29">
        <v>925</v>
      </c>
      <c r="D771" s="30">
        <v>7</v>
      </c>
      <c r="E771" s="30">
        <v>2</v>
      </c>
      <c r="F771" s="30" t="s">
        <v>545</v>
      </c>
      <c r="G771" s="30">
        <v>400</v>
      </c>
      <c r="H771" s="33"/>
      <c r="I771" s="33">
        <f>2527-2527</f>
        <v>0</v>
      </c>
      <c r="J771" s="33">
        <v>0</v>
      </c>
      <c r="L771" s="40"/>
    </row>
    <row r="772" spans="1:12" ht="78.75" hidden="1" outlineLevel="1">
      <c r="A772" s="45"/>
      <c r="B772" s="28" t="s">
        <v>534</v>
      </c>
      <c r="C772" s="29">
        <v>925</v>
      </c>
      <c r="D772" s="30">
        <v>7</v>
      </c>
      <c r="E772" s="30">
        <v>2</v>
      </c>
      <c r="F772" s="30" t="s">
        <v>546</v>
      </c>
      <c r="G772" s="30"/>
      <c r="H772" s="33">
        <f>H773</f>
        <v>0</v>
      </c>
      <c r="I772" s="33">
        <f>I773</f>
        <v>0</v>
      </c>
      <c r="J772" s="33">
        <f>J773</f>
        <v>0</v>
      </c>
    </row>
    <row r="773" spans="1:12" ht="31.5" hidden="1" outlineLevel="1">
      <c r="A773" s="45"/>
      <c r="B773" s="28" t="s">
        <v>131</v>
      </c>
      <c r="C773" s="29">
        <v>925</v>
      </c>
      <c r="D773" s="30">
        <v>7</v>
      </c>
      <c r="E773" s="30">
        <v>2</v>
      </c>
      <c r="F773" s="30" t="s">
        <v>546</v>
      </c>
      <c r="G773" s="30">
        <v>400</v>
      </c>
      <c r="H773" s="33"/>
      <c r="I773" s="33">
        <f>1600+666.4-2266.4</f>
        <v>0</v>
      </c>
      <c r="J773" s="33">
        <v>0</v>
      </c>
    </row>
    <row r="774" spans="1:12">
      <c r="A774" s="34"/>
      <c r="B774" s="28" t="s">
        <v>44</v>
      </c>
      <c r="C774" s="29">
        <v>925</v>
      </c>
      <c r="D774" s="30">
        <v>7</v>
      </c>
      <c r="E774" s="30">
        <v>3</v>
      </c>
      <c r="F774" s="31"/>
      <c r="G774" s="32"/>
      <c r="H774" s="33">
        <f>H775+H809+H802+H797</f>
        <v>211248.30000000005</v>
      </c>
      <c r="I774" s="33">
        <f t="shared" ref="I774:J774" si="127">I775+I809+I802+I797</f>
        <v>187493.10000000003</v>
      </c>
      <c r="J774" s="33">
        <f t="shared" si="127"/>
        <v>185611.5</v>
      </c>
      <c r="K774" s="6"/>
      <c r="L774" s="6"/>
    </row>
    <row r="775" spans="1:12">
      <c r="A775" s="34"/>
      <c r="B775" s="28" t="s">
        <v>81</v>
      </c>
      <c r="C775" s="29">
        <v>925</v>
      </c>
      <c r="D775" s="30">
        <v>7</v>
      </c>
      <c r="E775" s="30">
        <v>3</v>
      </c>
      <c r="F775" s="31" t="s">
        <v>82</v>
      </c>
      <c r="G775" s="32"/>
      <c r="H775" s="33">
        <f>H776</f>
        <v>197224.10000000003</v>
      </c>
      <c r="I775" s="33">
        <f>I776</f>
        <v>178334.40000000002</v>
      </c>
      <c r="J775" s="33">
        <f>J776</f>
        <v>178526.7</v>
      </c>
      <c r="K775" s="6"/>
      <c r="L775" s="6"/>
    </row>
    <row r="776" spans="1:12">
      <c r="A776" s="45"/>
      <c r="B776" s="28" t="s">
        <v>180</v>
      </c>
      <c r="C776" s="29">
        <v>925</v>
      </c>
      <c r="D776" s="30">
        <v>7</v>
      </c>
      <c r="E776" s="30">
        <v>3</v>
      </c>
      <c r="F776" s="31" t="s">
        <v>181</v>
      </c>
      <c r="G776" s="32"/>
      <c r="H776" s="33">
        <f>H784+H794+H777</f>
        <v>197224.10000000003</v>
      </c>
      <c r="I776" s="33">
        <f t="shared" ref="I776:J776" si="128">I784+I794+I777</f>
        <v>178334.40000000002</v>
      </c>
      <c r="J776" s="33">
        <f t="shared" si="128"/>
        <v>178526.7</v>
      </c>
      <c r="K776" s="6"/>
      <c r="L776" s="6"/>
    </row>
    <row r="777" spans="1:12" ht="47.25">
      <c r="A777" s="45"/>
      <c r="B777" s="28" t="s">
        <v>182</v>
      </c>
      <c r="C777" s="29">
        <v>925</v>
      </c>
      <c r="D777" s="30">
        <v>7</v>
      </c>
      <c r="E777" s="30">
        <v>3</v>
      </c>
      <c r="F777" s="53" t="s">
        <v>183</v>
      </c>
      <c r="G777" s="32"/>
      <c r="H777" s="33">
        <f>H778+H780+H782</f>
        <v>7300</v>
      </c>
      <c r="I777" s="33">
        <f t="shared" ref="I777:J777" si="129">I778+I780</f>
        <v>0</v>
      </c>
      <c r="J777" s="33">
        <f t="shared" si="129"/>
        <v>0</v>
      </c>
      <c r="K777" s="6"/>
      <c r="L777" s="6"/>
    </row>
    <row r="778" spans="1:12">
      <c r="A778" s="27"/>
      <c r="B778" s="28" t="s">
        <v>87</v>
      </c>
      <c r="C778" s="29">
        <v>925</v>
      </c>
      <c r="D778" s="30">
        <v>7</v>
      </c>
      <c r="E778" s="30">
        <v>3</v>
      </c>
      <c r="F778" s="53" t="s">
        <v>184</v>
      </c>
      <c r="G778" s="32"/>
      <c r="H778" s="33">
        <f>H779</f>
        <v>550</v>
      </c>
      <c r="I778" s="33">
        <f>I779</f>
        <v>0</v>
      </c>
      <c r="J778" s="33">
        <f>J779</f>
        <v>0</v>
      </c>
      <c r="L778" s="6"/>
    </row>
    <row r="779" spans="1:12" ht="31.5">
      <c r="A779" s="27"/>
      <c r="B779" s="28" t="s">
        <v>89</v>
      </c>
      <c r="C779" s="29">
        <v>925</v>
      </c>
      <c r="D779" s="30">
        <v>7</v>
      </c>
      <c r="E779" s="30">
        <v>3</v>
      </c>
      <c r="F779" s="53" t="s">
        <v>184</v>
      </c>
      <c r="G779" s="32">
        <v>600</v>
      </c>
      <c r="H779" s="33">
        <f>500+50</f>
        <v>550</v>
      </c>
      <c r="I779" s="33">
        <v>0</v>
      </c>
      <c r="J779" s="33">
        <v>0</v>
      </c>
      <c r="K779" s="44">
        <v>50</v>
      </c>
      <c r="L779" s="6"/>
    </row>
    <row r="780" spans="1:12">
      <c r="A780" s="27"/>
      <c r="B780" s="28" t="s">
        <v>90</v>
      </c>
      <c r="C780" s="29">
        <v>925</v>
      </c>
      <c r="D780" s="30">
        <v>7</v>
      </c>
      <c r="E780" s="30">
        <v>3</v>
      </c>
      <c r="F780" s="53" t="s">
        <v>185</v>
      </c>
      <c r="G780" s="32"/>
      <c r="H780" s="33">
        <f>H781</f>
        <v>2480</v>
      </c>
      <c r="I780" s="33">
        <f>I781</f>
        <v>0</v>
      </c>
      <c r="J780" s="33">
        <f>J781</f>
        <v>0</v>
      </c>
      <c r="L780" s="6"/>
    </row>
    <row r="781" spans="1:12" ht="31.5">
      <c r="A781" s="27"/>
      <c r="B781" s="28" t="s">
        <v>89</v>
      </c>
      <c r="C781" s="29">
        <v>925</v>
      </c>
      <c r="D781" s="30">
        <v>7</v>
      </c>
      <c r="E781" s="30">
        <v>3</v>
      </c>
      <c r="F781" s="53" t="s">
        <v>185</v>
      </c>
      <c r="G781" s="32">
        <v>600</v>
      </c>
      <c r="H781" s="33">
        <v>2480</v>
      </c>
      <c r="I781" s="33">
        <v>0</v>
      </c>
      <c r="J781" s="33">
        <v>0</v>
      </c>
      <c r="K781" s="44"/>
      <c r="L781" s="6"/>
    </row>
    <row r="782" spans="1:12" ht="100.15" customHeight="1">
      <c r="A782" s="27"/>
      <c r="B782" s="28" t="s">
        <v>958</v>
      </c>
      <c r="C782" s="29">
        <v>925</v>
      </c>
      <c r="D782" s="30">
        <v>7</v>
      </c>
      <c r="E782" s="30">
        <v>3</v>
      </c>
      <c r="F782" s="31" t="s">
        <v>957</v>
      </c>
      <c r="G782" s="32"/>
      <c r="H782" s="33">
        <f>H783</f>
        <v>4270</v>
      </c>
      <c r="I782" s="33">
        <f>I783</f>
        <v>0</v>
      </c>
      <c r="J782" s="33">
        <f>J783</f>
        <v>0</v>
      </c>
      <c r="L782" s="6"/>
    </row>
    <row r="783" spans="1:12" ht="31.5">
      <c r="A783" s="27"/>
      <c r="B783" s="28" t="s">
        <v>89</v>
      </c>
      <c r="C783" s="29">
        <v>925</v>
      </c>
      <c r="D783" s="30">
        <v>7</v>
      </c>
      <c r="E783" s="30">
        <v>3</v>
      </c>
      <c r="F783" s="53" t="s">
        <v>957</v>
      </c>
      <c r="G783" s="32">
        <v>600</v>
      </c>
      <c r="H783" s="33">
        <v>4270</v>
      </c>
      <c r="I783" s="33">
        <v>0</v>
      </c>
      <c r="J783" s="33">
        <v>0</v>
      </c>
      <c r="K783" s="44">
        <v>4270</v>
      </c>
      <c r="L783" s="6"/>
    </row>
    <row r="784" spans="1:12" ht="31.5">
      <c r="A784" s="45"/>
      <c r="B784" s="28" t="s">
        <v>186</v>
      </c>
      <c r="C784" s="29">
        <v>925</v>
      </c>
      <c r="D784" s="30">
        <v>7</v>
      </c>
      <c r="E784" s="30">
        <v>3</v>
      </c>
      <c r="F784" s="31" t="s">
        <v>187</v>
      </c>
      <c r="G784" s="32"/>
      <c r="H784" s="33">
        <f>H785+H787+H790+H792</f>
        <v>189395.60000000003</v>
      </c>
      <c r="I784" s="33">
        <f t="shared" ref="I784:J784" si="130">I785+I787+I790+I792</f>
        <v>177784.80000000002</v>
      </c>
      <c r="J784" s="33">
        <f t="shared" si="130"/>
        <v>177955.1</v>
      </c>
      <c r="L784" s="6"/>
    </row>
    <row r="785" spans="1:12" ht="31.5">
      <c r="A785" s="27"/>
      <c r="B785" s="28" t="s">
        <v>188</v>
      </c>
      <c r="C785" s="29">
        <v>925</v>
      </c>
      <c r="D785" s="30">
        <v>7</v>
      </c>
      <c r="E785" s="30">
        <v>3</v>
      </c>
      <c r="F785" s="31" t="s">
        <v>189</v>
      </c>
      <c r="G785" s="32"/>
      <c r="H785" s="33">
        <f>H786</f>
        <v>160272.30000000002</v>
      </c>
      <c r="I785" s="33">
        <f>I786</f>
        <v>149283.6</v>
      </c>
      <c r="J785" s="33">
        <f>J786</f>
        <v>149453.9</v>
      </c>
      <c r="L785" s="6"/>
    </row>
    <row r="786" spans="1:12" ht="31.5">
      <c r="A786" s="27"/>
      <c r="B786" s="28" t="s">
        <v>89</v>
      </c>
      <c r="C786" s="29">
        <v>925</v>
      </c>
      <c r="D786" s="30">
        <v>7</v>
      </c>
      <c r="E786" s="30">
        <v>3</v>
      </c>
      <c r="F786" s="31" t="s">
        <v>189</v>
      </c>
      <c r="G786" s="32">
        <v>600</v>
      </c>
      <c r="H786" s="33">
        <f>148939.6+11332.7</f>
        <v>160272.30000000002</v>
      </c>
      <c r="I786" s="33">
        <v>149283.6</v>
      </c>
      <c r="J786" s="33">
        <v>149453.9</v>
      </c>
      <c r="K786" s="44">
        <v>11332.7</v>
      </c>
      <c r="L786" s="6"/>
    </row>
    <row r="787" spans="1:12" ht="47.25">
      <c r="A787" s="27"/>
      <c r="B787" s="28" t="s">
        <v>190</v>
      </c>
      <c r="C787" s="29">
        <v>925</v>
      </c>
      <c r="D787" s="30">
        <v>7</v>
      </c>
      <c r="E787" s="30">
        <v>3</v>
      </c>
      <c r="F787" s="31" t="s">
        <v>191</v>
      </c>
      <c r="G787" s="32"/>
      <c r="H787" s="33">
        <f>H788+H789</f>
        <v>26625.300000000003</v>
      </c>
      <c r="I787" s="33">
        <f>I788+I789</f>
        <v>28501.200000000001</v>
      </c>
      <c r="J787" s="33">
        <f>J788+J789</f>
        <v>28501.200000000001</v>
      </c>
      <c r="L787" s="6"/>
    </row>
    <row r="788" spans="1:12" ht="31.5">
      <c r="A788" s="27"/>
      <c r="B788" s="28" t="s">
        <v>89</v>
      </c>
      <c r="C788" s="29">
        <v>925</v>
      </c>
      <c r="D788" s="30">
        <v>7</v>
      </c>
      <c r="E788" s="30">
        <v>3</v>
      </c>
      <c r="F788" s="31" t="s">
        <v>191</v>
      </c>
      <c r="G788" s="32">
        <v>600</v>
      </c>
      <c r="H788" s="33">
        <f>26487.4-362.1</f>
        <v>26125.300000000003</v>
      </c>
      <c r="I788" s="33">
        <v>28001.200000000001</v>
      </c>
      <c r="J788" s="33">
        <v>28001.200000000001</v>
      </c>
      <c r="K788" s="8">
        <v>-362.1</v>
      </c>
      <c r="L788" s="6"/>
    </row>
    <row r="789" spans="1:12">
      <c r="A789" s="27"/>
      <c r="B789" s="28" t="s">
        <v>192</v>
      </c>
      <c r="C789" s="29">
        <v>925</v>
      </c>
      <c r="D789" s="30">
        <v>7</v>
      </c>
      <c r="E789" s="30">
        <v>3</v>
      </c>
      <c r="F789" s="31" t="s">
        <v>191</v>
      </c>
      <c r="G789" s="32">
        <v>800</v>
      </c>
      <c r="H789" s="33">
        <v>500</v>
      </c>
      <c r="I789" s="33">
        <v>500</v>
      </c>
      <c r="J789" s="33">
        <v>500</v>
      </c>
      <c r="K789" s="6"/>
      <c r="L789" s="6"/>
    </row>
    <row r="790" spans="1:12" ht="31.5">
      <c r="A790" s="27"/>
      <c r="B790" s="28" t="s">
        <v>105</v>
      </c>
      <c r="C790" s="29">
        <v>925</v>
      </c>
      <c r="D790" s="30">
        <v>7</v>
      </c>
      <c r="E790" s="30">
        <v>3</v>
      </c>
      <c r="F790" s="53" t="s">
        <v>193</v>
      </c>
      <c r="G790" s="32"/>
      <c r="H790" s="33">
        <f>H791</f>
        <v>500</v>
      </c>
      <c r="I790" s="33">
        <f>I791</f>
        <v>0</v>
      </c>
      <c r="J790" s="33">
        <f>J791</f>
        <v>0</v>
      </c>
      <c r="L790" s="6"/>
    </row>
    <row r="791" spans="1:12" ht="31.5">
      <c r="A791" s="27"/>
      <c r="B791" s="28" t="s">
        <v>89</v>
      </c>
      <c r="C791" s="29">
        <v>925</v>
      </c>
      <c r="D791" s="30">
        <v>7</v>
      </c>
      <c r="E791" s="30">
        <v>3</v>
      </c>
      <c r="F791" s="53" t="s">
        <v>193</v>
      </c>
      <c r="G791" s="32">
        <v>600</v>
      </c>
      <c r="H791" s="33">
        <v>500</v>
      </c>
      <c r="I791" s="33">
        <v>0</v>
      </c>
      <c r="J791" s="33">
        <v>0</v>
      </c>
      <c r="K791" s="44"/>
      <c r="L791" s="6"/>
    </row>
    <row r="792" spans="1:12">
      <c r="A792" s="27"/>
      <c r="B792" s="28" t="s">
        <v>208</v>
      </c>
      <c r="C792" s="29">
        <v>925</v>
      </c>
      <c r="D792" s="30">
        <v>7</v>
      </c>
      <c r="E792" s="30">
        <v>3</v>
      </c>
      <c r="F792" s="31" t="s">
        <v>959</v>
      </c>
      <c r="G792" s="32"/>
      <c r="H792" s="33">
        <f>H793</f>
        <v>1998</v>
      </c>
      <c r="I792" s="33">
        <f>I793</f>
        <v>0</v>
      </c>
      <c r="J792" s="33">
        <f>J793</f>
        <v>0</v>
      </c>
      <c r="L792" s="6"/>
    </row>
    <row r="793" spans="1:12" ht="31.5">
      <c r="A793" s="27"/>
      <c r="B793" s="28" t="s">
        <v>89</v>
      </c>
      <c r="C793" s="29">
        <v>925</v>
      </c>
      <c r="D793" s="30">
        <v>7</v>
      </c>
      <c r="E793" s="30">
        <v>3</v>
      </c>
      <c r="F793" s="31" t="s">
        <v>959</v>
      </c>
      <c r="G793" s="32">
        <v>600</v>
      </c>
      <c r="H793" s="33">
        <v>1998</v>
      </c>
      <c r="I793" s="33">
        <v>0</v>
      </c>
      <c r="J793" s="33">
        <v>0</v>
      </c>
      <c r="K793" s="44">
        <v>1998</v>
      </c>
      <c r="L793" s="6"/>
    </row>
    <row r="794" spans="1:12" ht="63">
      <c r="A794" s="27"/>
      <c r="B794" s="28" t="s">
        <v>194</v>
      </c>
      <c r="C794" s="29">
        <v>925</v>
      </c>
      <c r="D794" s="30">
        <v>7</v>
      </c>
      <c r="E794" s="30">
        <v>3</v>
      </c>
      <c r="F794" s="31" t="s">
        <v>195</v>
      </c>
      <c r="G794" s="32"/>
      <c r="H794" s="33">
        <f t="shared" ref="H794:J795" si="131">H795</f>
        <v>528.5</v>
      </c>
      <c r="I794" s="33">
        <f t="shared" si="131"/>
        <v>549.6</v>
      </c>
      <c r="J794" s="33">
        <f t="shared" si="131"/>
        <v>571.6</v>
      </c>
      <c r="K794" s="6"/>
      <c r="L794" s="6"/>
    </row>
    <row r="795" spans="1:12" ht="94.5">
      <c r="A795" s="27"/>
      <c r="B795" s="28" t="s">
        <v>117</v>
      </c>
      <c r="C795" s="29">
        <v>925</v>
      </c>
      <c r="D795" s="30">
        <v>7</v>
      </c>
      <c r="E795" s="30">
        <v>3</v>
      </c>
      <c r="F795" s="31" t="s">
        <v>196</v>
      </c>
      <c r="G795" s="32"/>
      <c r="H795" s="33">
        <f t="shared" si="131"/>
        <v>528.5</v>
      </c>
      <c r="I795" s="33">
        <f t="shared" si="131"/>
        <v>549.6</v>
      </c>
      <c r="J795" s="33">
        <f t="shared" si="131"/>
        <v>571.6</v>
      </c>
      <c r="K795" s="6"/>
      <c r="L795" s="6"/>
    </row>
    <row r="796" spans="1:12" ht="31.5" collapsed="1">
      <c r="A796" s="34"/>
      <c r="B796" s="28" t="s">
        <v>89</v>
      </c>
      <c r="C796" s="29">
        <v>925</v>
      </c>
      <c r="D796" s="30">
        <v>7</v>
      </c>
      <c r="E796" s="30">
        <v>3</v>
      </c>
      <c r="F796" s="31" t="s">
        <v>196</v>
      </c>
      <c r="G796" s="32">
        <v>600</v>
      </c>
      <c r="H796" s="33">
        <v>528.5</v>
      </c>
      <c r="I796" s="33">
        <v>549.6</v>
      </c>
      <c r="J796" s="33">
        <v>571.6</v>
      </c>
      <c r="K796" s="6"/>
      <c r="L796" s="6"/>
    </row>
    <row r="797" spans="1:12" hidden="1" outlineLevel="1">
      <c r="A797" s="34"/>
      <c r="B797" s="28" t="s">
        <v>246</v>
      </c>
      <c r="C797" s="29">
        <v>925</v>
      </c>
      <c r="D797" s="30">
        <v>7</v>
      </c>
      <c r="E797" s="30">
        <v>3</v>
      </c>
      <c r="F797" s="31" t="s">
        <v>247</v>
      </c>
      <c r="G797" s="32"/>
      <c r="H797" s="33">
        <f>H798</f>
        <v>0</v>
      </c>
      <c r="I797" s="33">
        <f t="shared" ref="I797:J800" si="132">I798</f>
        <v>0</v>
      </c>
      <c r="J797" s="33">
        <f t="shared" si="132"/>
        <v>0</v>
      </c>
      <c r="K797" s="6"/>
      <c r="L797" s="6"/>
    </row>
    <row r="798" spans="1:12" hidden="1" outlineLevel="1">
      <c r="A798" s="34"/>
      <c r="B798" s="28" t="s">
        <v>248</v>
      </c>
      <c r="C798" s="29">
        <v>925</v>
      </c>
      <c r="D798" s="30">
        <v>7</v>
      </c>
      <c r="E798" s="30">
        <v>3</v>
      </c>
      <c r="F798" s="31" t="s">
        <v>249</v>
      </c>
      <c r="G798" s="32"/>
      <c r="H798" s="33">
        <f>H799</f>
        <v>0</v>
      </c>
      <c r="I798" s="33">
        <f t="shared" si="132"/>
        <v>0</v>
      </c>
      <c r="J798" s="33">
        <f t="shared" si="132"/>
        <v>0</v>
      </c>
      <c r="K798" s="6"/>
      <c r="L798" s="6"/>
    </row>
    <row r="799" spans="1:12" ht="47.25" hidden="1" outlineLevel="1">
      <c r="A799" s="34"/>
      <c r="B799" s="28" t="s">
        <v>250</v>
      </c>
      <c r="C799" s="29">
        <v>925</v>
      </c>
      <c r="D799" s="30">
        <v>7</v>
      </c>
      <c r="E799" s="30">
        <v>3</v>
      </c>
      <c r="F799" s="31" t="s">
        <v>251</v>
      </c>
      <c r="G799" s="32"/>
      <c r="H799" s="33">
        <f>H800</f>
        <v>0</v>
      </c>
      <c r="I799" s="33">
        <f t="shared" si="132"/>
        <v>0</v>
      </c>
      <c r="J799" s="33">
        <f t="shared" si="132"/>
        <v>0</v>
      </c>
      <c r="K799" s="6"/>
      <c r="L799" s="6"/>
    </row>
    <row r="800" spans="1:12" hidden="1" outlineLevel="1">
      <c r="A800" s="34"/>
      <c r="B800" s="28" t="s">
        <v>90</v>
      </c>
      <c r="C800" s="29">
        <v>925</v>
      </c>
      <c r="D800" s="30">
        <v>7</v>
      </c>
      <c r="E800" s="30">
        <v>3</v>
      </c>
      <c r="F800" s="31" t="s">
        <v>252</v>
      </c>
      <c r="G800" s="32"/>
      <c r="H800" s="33">
        <f>H801</f>
        <v>0</v>
      </c>
      <c r="I800" s="33">
        <f t="shared" si="132"/>
        <v>0</v>
      </c>
      <c r="J800" s="33">
        <f t="shared" si="132"/>
        <v>0</v>
      </c>
      <c r="K800" s="6"/>
      <c r="L800" s="6"/>
    </row>
    <row r="801" spans="1:12" ht="31.5" hidden="1" outlineLevel="1">
      <c r="A801" s="34"/>
      <c r="B801" s="28" t="s">
        <v>89</v>
      </c>
      <c r="C801" s="29">
        <v>925</v>
      </c>
      <c r="D801" s="30">
        <v>7</v>
      </c>
      <c r="E801" s="30">
        <v>3</v>
      </c>
      <c r="F801" s="31" t="s">
        <v>252</v>
      </c>
      <c r="G801" s="32">
        <v>600</v>
      </c>
      <c r="H801" s="33">
        <v>0</v>
      </c>
      <c r="I801" s="33">
        <v>0</v>
      </c>
      <c r="J801" s="33">
        <v>0</v>
      </c>
      <c r="K801" s="6"/>
      <c r="L801" s="6"/>
    </row>
    <row r="802" spans="1:12" ht="47.25">
      <c r="A802" s="34"/>
      <c r="B802" s="28" t="s">
        <v>936</v>
      </c>
      <c r="C802" s="29">
        <v>925</v>
      </c>
      <c r="D802" s="30">
        <v>7</v>
      </c>
      <c r="E802" s="30">
        <v>3</v>
      </c>
      <c r="F802" s="31" t="s">
        <v>306</v>
      </c>
      <c r="G802" s="32"/>
      <c r="H802" s="33">
        <f t="shared" ref="H802:J803" si="133">H803</f>
        <v>13711.7</v>
      </c>
      <c r="I802" s="33">
        <f t="shared" si="133"/>
        <v>8846.2000000000007</v>
      </c>
      <c r="J802" s="33">
        <f t="shared" si="133"/>
        <v>6772.3</v>
      </c>
      <c r="K802" s="6"/>
      <c r="L802" s="6"/>
    </row>
    <row r="803" spans="1:12" ht="47.25">
      <c r="A803" s="34"/>
      <c r="B803" s="28" t="s">
        <v>937</v>
      </c>
      <c r="C803" s="29">
        <v>925</v>
      </c>
      <c r="D803" s="30">
        <v>7</v>
      </c>
      <c r="E803" s="30">
        <v>3</v>
      </c>
      <c r="F803" s="31" t="s">
        <v>307</v>
      </c>
      <c r="G803" s="32"/>
      <c r="H803" s="33">
        <f t="shared" si="133"/>
        <v>13711.7</v>
      </c>
      <c r="I803" s="33">
        <f t="shared" si="133"/>
        <v>8846.2000000000007</v>
      </c>
      <c r="J803" s="33">
        <f t="shared" si="133"/>
        <v>6772.3</v>
      </c>
      <c r="K803" s="6"/>
      <c r="L803" s="6"/>
    </row>
    <row r="804" spans="1:12" ht="63">
      <c r="A804" s="34"/>
      <c r="B804" s="28" t="s">
        <v>308</v>
      </c>
      <c r="C804" s="29">
        <v>925</v>
      </c>
      <c r="D804" s="30">
        <v>7</v>
      </c>
      <c r="E804" s="30">
        <v>3</v>
      </c>
      <c r="F804" s="31" t="s">
        <v>309</v>
      </c>
      <c r="G804" s="32"/>
      <c r="H804" s="33">
        <f>H805+H807</f>
        <v>13711.7</v>
      </c>
      <c r="I804" s="33">
        <f t="shared" ref="I804:J804" si="134">I805+I807</f>
        <v>8846.2000000000007</v>
      </c>
      <c r="J804" s="33">
        <f t="shared" si="134"/>
        <v>6772.3</v>
      </c>
      <c r="K804" s="6"/>
      <c r="L804" s="6"/>
    </row>
    <row r="805" spans="1:12">
      <c r="A805" s="34"/>
      <c r="B805" s="28" t="s">
        <v>895</v>
      </c>
      <c r="C805" s="29">
        <v>925</v>
      </c>
      <c r="D805" s="30">
        <v>7</v>
      </c>
      <c r="E805" s="30">
        <v>3</v>
      </c>
      <c r="F805" s="31" t="s">
        <v>311</v>
      </c>
      <c r="G805" s="32"/>
      <c r="H805" s="33">
        <f>H806</f>
        <v>184</v>
      </c>
      <c r="I805" s="33">
        <f>I806</f>
        <v>0</v>
      </c>
      <c r="J805" s="33">
        <f>J806</f>
        <v>0</v>
      </c>
      <c r="K805" s="6"/>
      <c r="L805" s="6"/>
    </row>
    <row r="806" spans="1:12" ht="31.5">
      <c r="A806" s="34"/>
      <c r="B806" s="28" t="s">
        <v>89</v>
      </c>
      <c r="C806" s="29">
        <v>925</v>
      </c>
      <c r="D806" s="30">
        <v>7</v>
      </c>
      <c r="E806" s="30">
        <v>3</v>
      </c>
      <c r="F806" s="31" t="s">
        <v>311</v>
      </c>
      <c r="G806" s="32">
        <v>600</v>
      </c>
      <c r="H806" s="33">
        <v>184</v>
      </c>
      <c r="I806" s="33">
        <v>0</v>
      </c>
      <c r="J806" s="33">
        <v>0</v>
      </c>
      <c r="K806" s="6">
        <v>184</v>
      </c>
      <c r="L806" s="6"/>
    </row>
    <row r="807" spans="1:12">
      <c r="A807" s="34"/>
      <c r="B807" s="37" t="s">
        <v>312</v>
      </c>
      <c r="C807" s="29">
        <v>925</v>
      </c>
      <c r="D807" s="30">
        <v>7</v>
      </c>
      <c r="E807" s="30">
        <v>3</v>
      </c>
      <c r="F807" s="31" t="s">
        <v>313</v>
      </c>
      <c r="G807" s="32"/>
      <c r="H807" s="33">
        <f>H808</f>
        <v>13527.7</v>
      </c>
      <c r="I807" s="33">
        <f>I808</f>
        <v>8846.2000000000007</v>
      </c>
      <c r="J807" s="33">
        <f>J808</f>
        <v>6772.3</v>
      </c>
      <c r="K807" s="6"/>
      <c r="L807" s="6"/>
    </row>
    <row r="808" spans="1:12" ht="31.5">
      <c r="A808" s="34"/>
      <c r="B808" s="28" t="s">
        <v>89</v>
      </c>
      <c r="C808" s="29">
        <v>925</v>
      </c>
      <c r="D808" s="30">
        <v>7</v>
      </c>
      <c r="E808" s="30">
        <v>3</v>
      </c>
      <c r="F808" s="31" t="s">
        <v>313</v>
      </c>
      <c r="G808" s="32">
        <v>600</v>
      </c>
      <c r="H808" s="33">
        <f>11427.4+2100.3</f>
        <v>13527.7</v>
      </c>
      <c r="I808" s="33">
        <v>8846.2000000000007</v>
      </c>
      <c r="J808" s="33">
        <v>6772.3</v>
      </c>
      <c r="K808" s="6">
        <v>2100.3000000000002</v>
      </c>
      <c r="L808" s="6"/>
    </row>
    <row r="809" spans="1:12">
      <c r="A809" s="34"/>
      <c r="B809" s="28" t="s">
        <v>372</v>
      </c>
      <c r="C809" s="29">
        <v>925</v>
      </c>
      <c r="D809" s="30">
        <v>7</v>
      </c>
      <c r="E809" s="30">
        <v>3</v>
      </c>
      <c r="F809" s="31" t="s">
        <v>373</v>
      </c>
      <c r="G809" s="32"/>
      <c r="H809" s="33">
        <f>H810</f>
        <v>312.5</v>
      </c>
      <c r="I809" s="33">
        <f t="shared" ref="I809:J812" si="135">I810</f>
        <v>312.5</v>
      </c>
      <c r="J809" s="33">
        <f t="shared" si="135"/>
        <v>312.5</v>
      </c>
      <c r="K809" s="6"/>
      <c r="L809" s="6"/>
    </row>
    <row r="810" spans="1:12" ht="31.5">
      <c r="A810" s="34"/>
      <c r="B810" s="28" t="s">
        <v>374</v>
      </c>
      <c r="C810" s="29">
        <v>925</v>
      </c>
      <c r="D810" s="30">
        <v>7</v>
      </c>
      <c r="E810" s="30">
        <v>3</v>
      </c>
      <c r="F810" s="31" t="s">
        <v>375</v>
      </c>
      <c r="G810" s="32"/>
      <c r="H810" s="33">
        <f>H811</f>
        <v>312.5</v>
      </c>
      <c r="I810" s="33">
        <f t="shared" si="135"/>
        <v>312.5</v>
      </c>
      <c r="J810" s="33">
        <f t="shared" si="135"/>
        <v>312.5</v>
      </c>
      <c r="K810" s="6"/>
      <c r="L810" s="6"/>
    </row>
    <row r="811" spans="1:12" ht="31.5">
      <c r="A811" s="34"/>
      <c r="B811" s="28" t="s">
        <v>376</v>
      </c>
      <c r="C811" s="29">
        <v>925</v>
      </c>
      <c r="D811" s="30">
        <v>7</v>
      </c>
      <c r="E811" s="30">
        <v>3</v>
      </c>
      <c r="F811" s="31" t="s">
        <v>377</v>
      </c>
      <c r="G811" s="32"/>
      <c r="H811" s="33">
        <f>H812</f>
        <v>312.5</v>
      </c>
      <c r="I811" s="33">
        <f t="shared" si="135"/>
        <v>312.5</v>
      </c>
      <c r="J811" s="33">
        <f t="shared" si="135"/>
        <v>312.5</v>
      </c>
      <c r="K811" s="6"/>
      <c r="L811" s="6"/>
    </row>
    <row r="812" spans="1:12" ht="94.5">
      <c r="A812" s="34"/>
      <c r="B812" s="37" t="s">
        <v>380</v>
      </c>
      <c r="C812" s="29">
        <v>925</v>
      </c>
      <c r="D812" s="30">
        <v>7</v>
      </c>
      <c r="E812" s="30">
        <v>3</v>
      </c>
      <c r="F812" s="31" t="s">
        <v>381</v>
      </c>
      <c r="G812" s="32"/>
      <c r="H812" s="33">
        <f>H813</f>
        <v>312.5</v>
      </c>
      <c r="I812" s="33">
        <f t="shared" si="135"/>
        <v>312.5</v>
      </c>
      <c r="J812" s="33">
        <f t="shared" si="135"/>
        <v>312.5</v>
      </c>
      <c r="K812" s="6"/>
      <c r="L812" s="6"/>
    </row>
    <row r="813" spans="1:12" ht="31.5">
      <c r="A813" s="34"/>
      <c r="B813" s="28" t="s">
        <v>89</v>
      </c>
      <c r="C813" s="29">
        <v>925</v>
      </c>
      <c r="D813" s="30">
        <v>7</v>
      </c>
      <c r="E813" s="30">
        <v>3</v>
      </c>
      <c r="F813" s="31" t="s">
        <v>381</v>
      </c>
      <c r="G813" s="32">
        <v>600</v>
      </c>
      <c r="H813" s="33">
        <v>312.5</v>
      </c>
      <c r="I813" s="33">
        <v>312.5</v>
      </c>
      <c r="J813" s="33">
        <v>312.5</v>
      </c>
      <c r="K813" s="6"/>
      <c r="L813" s="6"/>
    </row>
    <row r="814" spans="1:12">
      <c r="A814" s="45"/>
      <c r="B814" s="28" t="s">
        <v>46</v>
      </c>
      <c r="C814" s="29">
        <v>925</v>
      </c>
      <c r="D814" s="30">
        <v>7</v>
      </c>
      <c r="E814" s="30">
        <v>9</v>
      </c>
      <c r="F814" s="31"/>
      <c r="G814" s="32"/>
      <c r="H814" s="33">
        <f>H815+H842+H871+H864+H837</f>
        <v>122213.29999999999</v>
      </c>
      <c r="I814" s="33">
        <f>I815+I842+I871+I864+I837</f>
        <v>181294.7</v>
      </c>
      <c r="J814" s="33">
        <f>J815+J842+J871+J864+J837</f>
        <v>109583.49999999999</v>
      </c>
      <c r="K814" s="6"/>
      <c r="L814" s="6"/>
    </row>
    <row r="815" spans="1:12">
      <c r="A815" s="27"/>
      <c r="B815" s="28" t="s">
        <v>81</v>
      </c>
      <c r="C815" s="29">
        <v>925</v>
      </c>
      <c r="D815" s="30">
        <v>7</v>
      </c>
      <c r="E815" s="30">
        <v>9</v>
      </c>
      <c r="F815" s="31" t="s">
        <v>82</v>
      </c>
      <c r="G815" s="32"/>
      <c r="H815" s="33">
        <f>H816</f>
        <v>97854.9</v>
      </c>
      <c r="I815" s="33">
        <f>I816</f>
        <v>89495.099999999991</v>
      </c>
      <c r="J815" s="33">
        <f>J816</f>
        <v>88495.2</v>
      </c>
      <c r="K815" s="6"/>
      <c r="L815" s="6"/>
    </row>
    <row r="816" spans="1:12" ht="31.5">
      <c r="A816" s="45"/>
      <c r="B816" s="28" t="s">
        <v>197</v>
      </c>
      <c r="C816" s="29">
        <v>925</v>
      </c>
      <c r="D816" s="30">
        <v>7</v>
      </c>
      <c r="E816" s="30">
        <v>9</v>
      </c>
      <c r="F816" s="31" t="s">
        <v>198</v>
      </c>
      <c r="G816" s="32"/>
      <c r="H816" s="33">
        <f>H817+H824</f>
        <v>97854.9</v>
      </c>
      <c r="I816" s="33">
        <f>I817+I824</f>
        <v>89495.099999999991</v>
      </c>
      <c r="J816" s="33">
        <f>J817+J824</f>
        <v>88495.2</v>
      </c>
      <c r="K816" s="6"/>
      <c r="L816" s="6"/>
    </row>
    <row r="817" spans="1:81">
      <c r="A817" s="45"/>
      <c r="B817" s="28" t="s">
        <v>199</v>
      </c>
      <c r="C817" s="29">
        <v>925</v>
      </c>
      <c r="D817" s="30">
        <v>7</v>
      </c>
      <c r="E817" s="30">
        <v>9</v>
      </c>
      <c r="F817" s="31" t="s">
        <v>200</v>
      </c>
      <c r="G817" s="32"/>
      <c r="H817" s="33">
        <f>H818+H822</f>
        <v>20717.7</v>
      </c>
      <c r="I817" s="33">
        <f>I818+I822</f>
        <v>20717.7</v>
      </c>
      <c r="J817" s="33">
        <f>J818+J822</f>
        <v>20717.7</v>
      </c>
      <c r="K817" s="6"/>
      <c r="L817" s="6"/>
    </row>
    <row r="818" spans="1:81">
      <c r="A818" s="45"/>
      <c r="B818" s="28" t="s">
        <v>201</v>
      </c>
      <c r="C818" s="29">
        <v>925</v>
      </c>
      <c r="D818" s="30">
        <v>7</v>
      </c>
      <c r="E818" s="30">
        <v>9</v>
      </c>
      <c r="F818" s="31" t="s">
        <v>202</v>
      </c>
      <c r="G818" s="32"/>
      <c r="H818" s="33">
        <f>H819+H820+H821</f>
        <v>20717.7</v>
      </c>
      <c r="I818" s="33">
        <f>I819+I820+I821</f>
        <v>20717.7</v>
      </c>
      <c r="J818" s="33">
        <f>J819+J820+J821</f>
        <v>20717.7</v>
      </c>
      <c r="K818" s="6"/>
      <c r="L818" s="6"/>
    </row>
    <row r="819" spans="1:81" ht="47.25">
      <c r="A819" s="45"/>
      <c r="B819" s="28" t="s">
        <v>114</v>
      </c>
      <c r="C819" s="29">
        <v>925</v>
      </c>
      <c r="D819" s="30">
        <v>7</v>
      </c>
      <c r="E819" s="30">
        <v>9</v>
      </c>
      <c r="F819" s="31" t="s">
        <v>202</v>
      </c>
      <c r="G819" s="32">
        <v>100</v>
      </c>
      <c r="H819" s="33">
        <v>18117.7</v>
      </c>
      <c r="I819" s="33">
        <v>18117.7</v>
      </c>
      <c r="J819" s="33">
        <v>18117.7</v>
      </c>
      <c r="K819" s="6"/>
      <c r="L819" s="6"/>
    </row>
    <row r="820" spans="1:81" ht="31.5" collapsed="1">
      <c r="A820" s="45"/>
      <c r="B820" s="28" t="s">
        <v>102</v>
      </c>
      <c r="C820" s="29">
        <v>925</v>
      </c>
      <c r="D820" s="30">
        <v>7</v>
      </c>
      <c r="E820" s="30">
        <v>9</v>
      </c>
      <c r="F820" s="31" t="s">
        <v>202</v>
      </c>
      <c r="G820" s="32">
        <v>200</v>
      </c>
      <c r="H820" s="33">
        <v>2600</v>
      </c>
      <c r="I820" s="33">
        <v>2600</v>
      </c>
      <c r="J820" s="33">
        <v>2600</v>
      </c>
    </row>
    <row r="821" spans="1:81" hidden="1" outlineLevel="1">
      <c r="A821" s="45"/>
      <c r="B821" s="28" t="s">
        <v>192</v>
      </c>
      <c r="C821" s="29">
        <v>925</v>
      </c>
      <c r="D821" s="30">
        <v>7</v>
      </c>
      <c r="E821" s="30">
        <v>9</v>
      </c>
      <c r="F821" s="31" t="s">
        <v>202</v>
      </c>
      <c r="G821" s="32">
        <v>800</v>
      </c>
      <c r="H821" s="33">
        <v>0</v>
      </c>
      <c r="I821" s="33">
        <v>0</v>
      </c>
      <c r="J821" s="33">
        <v>0</v>
      </c>
    </row>
    <row r="822" spans="1:81" s="1" customFormat="1" ht="94.5" hidden="1" outlineLevel="1">
      <c r="A822" s="45"/>
      <c r="B822" s="28" t="s">
        <v>203</v>
      </c>
      <c r="C822" s="29">
        <v>925</v>
      </c>
      <c r="D822" s="30">
        <v>7</v>
      </c>
      <c r="E822" s="30">
        <v>9</v>
      </c>
      <c r="F822" s="31" t="s">
        <v>204</v>
      </c>
      <c r="G822" s="32"/>
      <c r="H822" s="33">
        <f>H823</f>
        <v>0</v>
      </c>
      <c r="I822" s="33">
        <f>I823</f>
        <v>0</v>
      </c>
      <c r="J822" s="33">
        <f>J823</f>
        <v>0</v>
      </c>
      <c r="K822" s="8"/>
      <c r="L822" s="9"/>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c r="BA822" s="6"/>
      <c r="BB822" s="6"/>
      <c r="BC822" s="6"/>
      <c r="BD822" s="6"/>
      <c r="BE822" s="6"/>
      <c r="BF822" s="6"/>
      <c r="BG822" s="6"/>
      <c r="BH822" s="6"/>
      <c r="BI822" s="6"/>
      <c r="BJ822" s="6"/>
      <c r="BK822" s="6"/>
      <c r="BL822" s="6"/>
      <c r="BM822" s="6"/>
      <c r="BN822" s="6"/>
      <c r="BO822" s="6"/>
      <c r="BP822" s="6"/>
      <c r="BQ822" s="6"/>
      <c r="BR822" s="6"/>
      <c r="BS822" s="6"/>
      <c r="BT822" s="6"/>
      <c r="BU822" s="6"/>
      <c r="BV822" s="6"/>
      <c r="BW822" s="6"/>
      <c r="BX822" s="6"/>
      <c r="BY822" s="6"/>
      <c r="BZ822" s="6"/>
      <c r="CA822" s="6"/>
      <c r="CB822" s="6"/>
      <c r="CC822" s="6"/>
    </row>
    <row r="823" spans="1:81" s="1" customFormat="1" ht="47.25" hidden="1" outlineLevel="1">
      <c r="A823" s="45"/>
      <c r="B823" s="28" t="s">
        <v>114</v>
      </c>
      <c r="C823" s="29">
        <v>925</v>
      </c>
      <c r="D823" s="30">
        <v>7</v>
      </c>
      <c r="E823" s="30">
        <v>9</v>
      </c>
      <c r="F823" s="31" t="s">
        <v>204</v>
      </c>
      <c r="G823" s="32">
        <v>100</v>
      </c>
      <c r="H823" s="33">
        <v>0</v>
      </c>
      <c r="I823" s="33">
        <v>0</v>
      </c>
      <c r="J823" s="33">
        <v>0</v>
      </c>
      <c r="K823" s="8"/>
      <c r="L823" s="9"/>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c r="BA823" s="6"/>
      <c r="BB823" s="6"/>
      <c r="BC823" s="6"/>
      <c r="BD823" s="6"/>
      <c r="BE823" s="6"/>
      <c r="BF823" s="6"/>
      <c r="BG823" s="6"/>
      <c r="BH823" s="6"/>
      <c r="BI823" s="6"/>
      <c r="BJ823" s="6"/>
      <c r="BK823" s="6"/>
      <c r="BL823" s="6"/>
      <c r="BM823" s="6"/>
      <c r="BN823" s="6"/>
      <c r="BO823" s="6"/>
      <c r="BP823" s="6"/>
      <c r="BQ823" s="6"/>
      <c r="BR823" s="6"/>
      <c r="BS823" s="6"/>
      <c r="BT823" s="6"/>
      <c r="BU823" s="6"/>
      <c r="BV823" s="6"/>
      <c r="BW823" s="6"/>
      <c r="BX823" s="6"/>
      <c r="BY823" s="6"/>
      <c r="BZ823" s="6"/>
      <c r="CA823" s="6"/>
      <c r="CB823" s="6"/>
      <c r="CC823" s="6"/>
    </row>
    <row r="824" spans="1:81" ht="31.5">
      <c r="A824" s="45"/>
      <c r="B824" s="28" t="s">
        <v>205</v>
      </c>
      <c r="C824" s="29">
        <v>925</v>
      </c>
      <c r="D824" s="30">
        <v>7</v>
      </c>
      <c r="E824" s="30">
        <v>9</v>
      </c>
      <c r="F824" s="31" t="s">
        <v>206</v>
      </c>
      <c r="G824" s="32"/>
      <c r="H824" s="33">
        <f>H825+H830+H835</f>
        <v>77137.2</v>
      </c>
      <c r="I824" s="33">
        <f>I825+I830+I835</f>
        <v>68777.399999999994</v>
      </c>
      <c r="J824" s="33">
        <f>J825+J830+J835</f>
        <v>67777.5</v>
      </c>
    </row>
    <row r="825" spans="1:81" ht="31.5">
      <c r="A825" s="45"/>
      <c r="B825" s="28" t="s">
        <v>188</v>
      </c>
      <c r="C825" s="29">
        <v>925</v>
      </c>
      <c r="D825" s="30">
        <v>7</v>
      </c>
      <c r="E825" s="30">
        <v>9</v>
      </c>
      <c r="F825" s="31" t="s">
        <v>207</v>
      </c>
      <c r="G825" s="32"/>
      <c r="H825" s="33">
        <f>H826+H827+H829+H828</f>
        <v>69135.199999999997</v>
      </c>
      <c r="I825" s="33">
        <f>I826+I827+I829+I828</f>
        <v>57777.4</v>
      </c>
      <c r="J825" s="33">
        <f>J826+J827+J829+J828</f>
        <v>57777.5</v>
      </c>
    </row>
    <row r="826" spans="1:81" ht="47.25">
      <c r="A826" s="45"/>
      <c r="B826" s="28" t="s">
        <v>114</v>
      </c>
      <c r="C826" s="29">
        <v>925</v>
      </c>
      <c r="D826" s="30">
        <v>7</v>
      </c>
      <c r="E826" s="30">
        <v>9</v>
      </c>
      <c r="F826" s="31" t="s">
        <v>207</v>
      </c>
      <c r="G826" s="32">
        <v>100</v>
      </c>
      <c r="H826" s="33">
        <f>46465+4724.7</f>
        <v>51189.7</v>
      </c>
      <c r="I826" s="33">
        <v>46465</v>
      </c>
      <c r="J826" s="33">
        <v>46465</v>
      </c>
      <c r="K826" s="8">
        <v>4724.7</v>
      </c>
    </row>
    <row r="827" spans="1:81" ht="31.5">
      <c r="A827" s="45"/>
      <c r="B827" s="28" t="s">
        <v>102</v>
      </c>
      <c r="C827" s="29">
        <v>925</v>
      </c>
      <c r="D827" s="30">
        <v>7</v>
      </c>
      <c r="E827" s="30">
        <v>9</v>
      </c>
      <c r="F827" s="31" t="s">
        <v>207</v>
      </c>
      <c r="G827" s="32">
        <v>200</v>
      </c>
      <c r="H827" s="33">
        <f>1288.6+4987.6</f>
        <v>6276.2000000000007</v>
      </c>
      <c r="I827" s="33">
        <v>942.5</v>
      </c>
      <c r="J827" s="33">
        <v>942.5</v>
      </c>
      <c r="K827" s="8">
        <v>4987.6000000000004</v>
      </c>
    </row>
    <row r="828" spans="1:81" ht="31.5">
      <c r="A828" s="45"/>
      <c r="B828" s="28" t="s">
        <v>89</v>
      </c>
      <c r="C828" s="29">
        <v>925</v>
      </c>
      <c r="D828" s="30">
        <v>7</v>
      </c>
      <c r="E828" s="30">
        <v>9</v>
      </c>
      <c r="F828" s="31" t="s">
        <v>207</v>
      </c>
      <c r="G828" s="32">
        <v>600</v>
      </c>
      <c r="H828" s="33">
        <f>10085.7+1260.7</f>
        <v>11346.400000000001</v>
      </c>
      <c r="I828" s="33">
        <f>10085.7-0.1</f>
        <v>10085.6</v>
      </c>
      <c r="J828" s="33">
        <v>10085.700000000001</v>
      </c>
      <c r="K828" s="8">
        <v>1260.7</v>
      </c>
      <c r="L828" s="9">
        <v>-0.1</v>
      </c>
    </row>
    <row r="829" spans="1:81">
      <c r="A829" s="45"/>
      <c r="B829" s="28" t="s">
        <v>192</v>
      </c>
      <c r="C829" s="29">
        <v>925</v>
      </c>
      <c r="D829" s="30">
        <v>7</v>
      </c>
      <c r="E829" s="30">
        <v>9</v>
      </c>
      <c r="F829" s="31" t="s">
        <v>207</v>
      </c>
      <c r="G829" s="32">
        <v>800</v>
      </c>
      <c r="H829" s="33">
        <f>284.3+38.6</f>
        <v>322.90000000000003</v>
      </c>
      <c r="I829" s="33">
        <v>284.3</v>
      </c>
      <c r="J829" s="33">
        <v>284.3</v>
      </c>
      <c r="K829" s="8">
        <v>38.6</v>
      </c>
    </row>
    <row r="830" spans="1:81">
      <c r="A830" s="45"/>
      <c r="B830" s="28" t="s">
        <v>208</v>
      </c>
      <c r="C830" s="29">
        <v>925</v>
      </c>
      <c r="D830" s="30">
        <v>7</v>
      </c>
      <c r="E830" s="30">
        <v>9</v>
      </c>
      <c r="F830" s="31" t="s">
        <v>209</v>
      </c>
      <c r="G830" s="32"/>
      <c r="H830" s="33">
        <f>H832+H833+H831+H834</f>
        <v>8002</v>
      </c>
      <c r="I830" s="33">
        <f>I832+I833+I831+I834</f>
        <v>10000</v>
      </c>
      <c r="J830" s="33">
        <f>J832+J833+J831+J834</f>
        <v>10000</v>
      </c>
    </row>
    <row r="831" spans="1:81" ht="47.25">
      <c r="A831" s="45"/>
      <c r="B831" s="28" t="s">
        <v>114</v>
      </c>
      <c r="C831" s="29">
        <v>925</v>
      </c>
      <c r="D831" s="30">
        <v>7</v>
      </c>
      <c r="E831" s="30">
        <v>9</v>
      </c>
      <c r="F831" s="31" t="s">
        <v>209</v>
      </c>
      <c r="G831" s="32">
        <v>100</v>
      </c>
      <c r="H831" s="33">
        <v>300</v>
      </c>
      <c r="I831" s="33">
        <v>300</v>
      </c>
      <c r="J831" s="33">
        <v>300</v>
      </c>
    </row>
    <row r="832" spans="1:81" ht="31.5">
      <c r="A832" s="45"/>
      <c r="B832" s="28" t="s">
        <v>102</v>
      </c>
      <c r="C832" s="29">
        <v>925</v>
      </c>
      <c r="D832" s="30">
        <v>7</v>
      </c>
      <c r="E832" s="30">
        <v>9</v>
      </c>
      <c r="F832" s="31" t="s">
        <v>209</v>
      </c>
      <c r="G832" s="32">
        <v>200</v>
      </c>
      <c r="H832" s="33">
        <f>8500-1998</f>
        <v>6502</v>
      </c>
      <c r="I832" s="33">
        <v>8500</v>
      </c>
      <c r="J832" s="33">
        <v>8500</v>
      </c>
      <c r="K832" s="8">
        <v>-1998</v>
      </c>
      <c r="Q832" s="6" t="s">
        <v>0</v>
      </c>
    </row>
    <row r="833" spans="1:12" collapsed="1">
      <c r="A833" s="45"/>
      <c r="B833" s="36" t="s">
        <v>111</v>
      </c>
      <c r="C833" s="29">
        <v>925</v>
      </c>
      <c r="D833" s="30">
        <v>7</v>
      </c>
      <c r="E833" s="30">
        <v>9</v>
      </c>
      <c r="F833" s="31" t="s">
        <v>209</v>
      </c>
      <c r="G833" s="32">
        <v>300</v>
      </c>
      <c r="H833" s="33">
        <v>1200</v>
      </c>
      <c r="I833" s="33">
        <v>1200</v>
      </c>
      <c r="J833" s="33">
        <v>1200</v>
      </c>
    </row>
    <row r="834" spans="1:12" ht="31.5" hidden="1" outlineLevel="1">
      <c r="A834" s="45"/>
      <c r="B834" s="28" t="s">
        <v>89</v>
      </c>
      <c r="C834" s="29">
        <v>925</v>
      </c>
      <c r="D834" s="30">
        <v>7</v>
      </c>
      <c r="E834" s="30">
        <v>9</v>
      </c>
      <c r="F834" s="31" t="s">
        <v>209</v>
      </c>
      <c r="G834" s="32">
        <v>600</v>
      </c>
      <c r="H834" s="33">
        <f>155.8-155.8</f>
        <v>0</v>
      </c>
      <c r="I834" s="33">
        <v>0</v>
      </c>
      <c r="J834" s="33">
        <v>0</v>
      </c>
    </row>
    <row r="835" spans="1:12">
      <c r="A835" s="45"/>
      <c r="B835" s="28" t="s">
        <v>90</v>
      </c>
      <c r="C835" s="29">
        <v>925</v>
      </c>
      <c r="D835" s="30">
        <v>7</v>
      </c>
      <c r="E835" s="30">
        <v>9</v>
      </c>
      <c r="F835" s="31" t="s">
        <v>909</v>
      </c>
      <c r="G835" s="32"/>
      <c r="H835" s="33">
        <f>H836</f>
        <v>0</v>
      </c>
      <c r="I835" s="33">
        <f t="shared" ref="I835:J835" si="136">I836</f>
        <v>1000</v>
      </c>
      <c r="J835" s="33">
        <f t="shared" si="136"/>
        <v>0</v>
      </c>
    </row>
    <row r="836" spans="1:12" ht="31.5">
      <c r="A836" s="45"/>
      <c r="B836" s="28" t="s">
        <v>89</v>
      </c>
      <c r="C836" s="29">
        <v>925</v>
      </c>
      <c r="D836" s="30">
        <v>7</v>
      </c>
      <c r="E836" s="30">
        <v>9</v>
      </c>
      <c r="F836" s="31" t="s">
        <v>909</v>
      </c>
      <c r="G836" s="32">
        <v>600</v>
      </c>
      <c r="H836" s="33">
        <v>0</v>
      </c>
      <c r="I836" s="33">
        <v>1000</v>
      </c>
      <c r="J836" s="33">
        <v>0</v>
      </c>
      <c r="L836" s="9">
        <v>1000</v>
      </c>
    </row>
    <row r="837" spans="1:12">
      <c r="A837" s="45"/>
      <c r="B837" s="36" t="s">
        <v>210</v>
      </c>
      <c r="C837" s="29">
        <v>925</v>
      </c>
      <c r="D837" s="30">
        <v>7</v>
      </c>
      <c r="E837" s="30">
        <v>9</v>
      </c>
      <c r="F837" s="31" t="s">
        <v>211</v>
      </c>
      <c r="G837" s="32"/>
      <c r="H837" s="33">
        <f t="shared" ref="H837:J840" si="137">H838</f>
        <v>1020</v>
      </c>
      <c r="I837" s="33">
        <f t="shared" si="137"/>
        <v>1020</v>
      </c>
      <c r="J837" s="33">
        <f t="shared" si="137"/>
        <v>1020</v>
      </c>
      <c r="K837" s="6"/>
      <c r="L837" s="6"/>
    </row>
    <row r="838" spans="1:12" ht="31.5">
      <c r="A838" s="45"/>
      <c r="B838" s="28" t="s">
        <v>212</v>
      </c>
      <c r="C838" s="29">
        <v>925</v>
      </c>
      <c r="D838" s="30">
        <v>7</v>
      </c>
      <c r="E838" s="30">
        <v>9</v>
      </c>
      <c r="F838" s="31" t="s">
        <v>213</v>
      </c>
      <c r="G838" s="32"/>
      <c r="H838" s="33">
        <f t="shared" si="137"/>
        <v>1020</v>
      </c>
      <c r="I838" s="33">
        <f t="shared" si="137"/>
        <v>1020</v>
      </c>
      <c r="J838" s="33">
        <f t="shared" si="137"/>
        <v>1020</v>
      </c>
      <c r="K838" s="6"/>
      <c r="L838" s="6"/>
    </row>
    <row r="839" spans="1:12" ht="47.25">
      <c r="A839" s="45"/>
      <c r="B839" s="28" t="s">
        <v>242</v>
      </c>
      <c r="C839" s="29">
        <v>925</v>
      </c>
      <c r="D839" s="30">
        <v>7</v>
      </c>
      <c r="E839" s="30">
        <v>9</v>
      </c>
      <c r="F839" s="31" t="s">
        <v>243</v>
      </c>
      <c r="G839" s="32"/>
      <c r="H839" s="33">
        <f>H840</f>
        <v>1020</v>
      </c>
      <c r="I839" s="33">
        <f t="shared" si="137"/>
        <v>1020</v>
      </c>
      <c r="J839" s="33">
        <f t="shared" si="137"/>
        <v>1020</v>
      </c>
      <c r="K839" s="6"/>
      <c r="L839" s="6"/>
    </row>
    <row r="840" spans="1:12" ht="31.5">
      <c r="A840" s="45"/>
      <c r="B840" s="28" t="s">
        <v>244</v>
      </c>
      <c r="C840" s="29">
        <v>925</v>
      </c>
      <c r="D840" s="30">
        <v>7</v>
      </c>
      <c r="E840" s="30">
        <v>9</v>
      </c>
      <c r="F840" s="31" t="s">
        <v>245</v>
      </c>
      <c r="G840" s="32"/>
      <c r="H840" s="33">
        <f>H841</f>
        <v>1020</v>
      </c>
      <c r="I840" s="33">
        <f t="shared" si="137"/>
        <v>1020</v>
      </c>
      <c r="J840" s="33">
        <f t="shared" si="137"/>
        <v>1020</v>
      </c>
      <c r="K840" s="6"/>
      <c r="L840" s="6"/>
    </row>
    <row r="841" spans="1:12">
      <c r="A841" s="45"/>
      <c r="B841" s="28" t="s">
        <v>111</v>
      </c>
      <c r="C841" s="29">
        <v>925</v>
      </c>
      <c r="D841" s="30">
        <v>7</v>
      </c>
      <c r="E841" s="30">
        <v>9</v>
      </c>
      <c r="F841" s="31" t="s">
        <v>245</v>
      </c>
      <c r="G841" s="32">
        <v>300</v>
      </c>
      <c r="H841" s="33">
        <v>1020</v>
      </c>
      <c r="I841" s="33">
        <v>1020</v>
      </c>
      <c r="J841" s="33">
        <v>1020</v>
      </c>
      <c r="K841" s="6"/>
      <c r="L841" s="6"/>
    </row>
    <row r="842" spans="1:12">
      <c r="A842" s="45"/>
      <c r="B842" s="28" t="s">
        <v>897</v>
      </c>
      <c r="C842" s="29">
        <v>925</v>
      </c>
      <c r="D842" s="30">
        <v>7</v>
      </c>
      <c r="E842" s="30">
        <v>9</v>
      </c>
      <c r="F842" s="31" t="s">
        <v>254</v>
      </c>
      <c r="G842" s="32"/>
      <c r="H842" s="33">
        <f>H854+H843+H859</f>
        <v>22726.199999999997</v>
      </c>
      <c r="I842" s="33">
        <f t="shared" ref="I842:J842" si="138">I854+I843+I859</f>
        <v>90167.4</v>
      </c>
      <c r="J842" s="33">
        <f t="shared" si="138"/>
        <v>19456.099999999999</v>
      </c>
    </row>
    <row r="843" spans="1:12">
      <c r="A843" s="45"/>
      <c r="B843" s="28" t="s">
        <v>255</v>
      </c>
      <c r="C843" s="29">
        <v>925</v>
      </c>
      <c r="D843" s="30">
        <v>7</v>
      </c>
      <c r="E843" s="30">
        <v>9</v>
      </c>
      <c r="F843" s="31" t="s">
        <v>256</v>
      </c>
      <c r="G843" s="32"/>
      <c r="H843" s="33">
        <f>H844</f>
        <v>22226.199999999997</v>
      </c>
      <c r="I843" s="33">
        <f>I844</f>
        <v>18668.099999999999</v>
      </c>
      <c r="J843" s="33">
        <f>J844</f>
        <v>18956.099999999999</v>
      </c>
    </row>
    <row r="844" spans="1:12">
      <c r="A844" s="45"/>
      <c r="B844" s="28" t="s">
        <v>257</v>
      </c>
      <c r="C844" s="29">
        <v>925</v>
      </c>
      <c r="D844" s="30">
        <v>7</v>
      </c>
      <c r="E844" s="30">
        <v>9</v>
      </c>
      <c r="F844" s="31" t="s">
        <v>258</v>
      </c>
      <c r="G844" s="32"/>
      <c r="H844" s="33">
        <f>H845+H848+H852+H850</f>
        <v>22226.199999999997</v>
      </c>
      <c r="I844" s="33">
        <f t="shared" ref="I844:J844" si="139">I845+I848+I852+I850</f>
        <v>18668.099999999999</v>
      </c>
      <c r="J844" s="33">
        <f t="shared" si="139"/>
        <v>18956.099999999999</v>
      </c>
    </row>
    <row r="845" spans="1:12">
      <c r="A845" s="45"/>
      <c r="B845" s="28" t="s">
        <v>259</v>
      </c>
      <c r="C845" s="29">
        <v>925</v>
      </c>
      <c r="D845" s="30">
        <v>7</v>
      </c>
      <c r="E845" s="30">
        <v>9</v>
      </c>
      <c r="F845" s="31" t="s">
        <v>260</v>
      </c>
      <c r="G845" s="32"/>
      <c r="H845" s="33">
        <f>H846+H847</f>
        <v>7970</v>
      </c>
      <c r="I845" s="33">
        <f>I846+I847</f>
        <v>7970</v>
      </c>
      <c r="J845" s="33">
        <f>J846+J847</f>
        <v>7970</v>
      </c>
    </row>
    <row r="846" spans="1:12" ht="31.5">
      <c r="A846" s="45"/>
      <c r="B846" s="28" t="s">
        <v>102</v>
      </c>
      <c r="C846" s="29">
        <v>925</v>
      </c>
      <c r="D846" s="30">
        <v>7</v>
      </c>
      <c r="E846" s="30">
        <v>9</v>
      </c>
      <c r="F846" s="31" t="s">
        <v>260</v>
      </c>
      <c r="G846" s="32">
        <v>200</v>
      </c>
      <c r="H846" s="33">
        <v>500</v>
      </c>
      <c r="I846" s="33">
        <v>500</v>
      </c>
      <c r="J846" s="33">
        <v>500</v>
      </c>
    </row>
    <row r="847" spans="1:12" ht="31.5">
      <c r="A847" s="45"/>
      <c r="B847" s="28" t="s">
        <v>89</v>
      </c>
      <c r="C847" s="29">
        <v>925</v>
      </c>
      <c r="D847" s="30">
        <v>7</v>
      </c>
      <c r="E847" s="30">
        <v>9</v>
      </c>
      <c r="F847" s="31" t="s">
        <v>260</v>
      </c>
      <c r="G847" s="32">
        <v>600</v>
      </c>
      <c r="H847" s="33">
        <v>7470</v>
      </c>
      <c r="I847" s="33">
        <v>7470</v>
      </c>
      <c r="J847" s="33">
        <v>7470</v>
      </c>
    </row>
    <row r="848" spans="1:12" ht="63">
      <c r="A848" s="45"/>
      <c r="B848" s="28" t="s">
        <v>261</v>
      </c>
      <c r="C848" s="29">
        <v>925</v>
      </c>
      <c r="D848" s="30">
        <v>7</v>
      </c>
      <c r="E848" s="30">
        <v>9</v>
      </c>
      <c r="F848" s="31" t="s">
        <v>262</v>
      </c>
      <c r="G848" s="32"/>
      <c r="H848" s="33">
        <f>H849</f>
        <v>6951.8</v>
      </c>
      <c r="I848" s="33">
        <f>I849</f>
        <v>7231</v>
      </c>
      <c r="J848" s="33">
        <f>J849</f>
        <v>7519</v>
      </c>
    </row>
    <row r="849" spans="1:81" ht="31.5">
      <c r="A849" s="45"/>
      <c r="B849" s="28" t="s">
        <v>89</v>
      </c>
      <c r="C849" s="29">
        <v>925</v>
      </c>
      <c r="D849" s="30">
        <v>7</v>
      </c>
      <c r="E849" s="30">
        <v>9</v>
      </c>
      <c r="F849" s="31" t="s">
        <v>262</v>
      </c>
      <c r="G849" s="32">
        <v>600</v>
      </c>
      <c r="H849" s="33">
        <v>6951.8</v>
      </c>
      <c r="I849" s="33">
        <v>7231</v>
      </c>
      <c r="J849" s="33">
        <v>7519</v>
      </c>
    </row>
    <row r="850" spans="1:81" s="1" customFormat="1" ht="31.5">
      <c r="A850" s="45"/>
      <c r="B850" s="28" t="s">
        <v>263</v>
      </c>
      <c r="C850" s="29">
        <v>925</v>
      </c>
      <c r="D850" s="30">
        <v>7</v>
      </c>
      <c r="E850" s="30">
        <v>9</v>
      </c>
      <c r="F850" s="31" t="s">
        <v>264</v>
      </c>
      <c r="G850" s="32"/>
      <c r="H850" s="33">
        <f>H851</f>
        <v>3837.3</v>
      </c>
      <c r="I850" s="33">
        <f>I851</f>
        <v>0</v>
      </c>
      <c r="J850" s="33">
        <f>J851</f>
        <v>0</v>
      </c>
      <c r="K850" s="8"/>
      <c r="L850" s="9"/>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c r="BA850" s="6"/>
      <c r="BB850" s="6"/>
      <c r="BC850" s="6"/>
      <c r="BD850" s="6"/>
      <c r="BE850" s="6"/>
      <c r="BF850" s="6"/>
      <c r="BG850" s="6"/>
      <c r="BH850" s="6"/>
      <c r="BI850" s="6"/>
      <c r="BJ850" s="6"/>
      <c r="BK850" s="6"/>
      <c r="BL850" s="6"/>
      <c r="BM850" s="6"/>
      <c r="BN850" s="6"/>
      <c r="BO850" s="6"/>
      <c r="BP850" s="6"/>
      <c r="BQ850" s="6"/>
      <c r="BR850" s="6"/>
      <c r="BS850" s="6"/>
      <c r="BT850" s="6"/>
      <c r="BU850" s="6"/>
      <c r="BV850" s="6"/>
      <c r="BW850" s="6"/>
      <c r="BX850" s="6"/>
      <c r="BY850" s="6"/>
      <c r="BZ850" s="6"/>
      <c r="CA850" s="6"/>
      <c r="CB850" s="6"/>
      <c r="CC850" s="6"/>
    </row>
    <row r="851" spans="1:81" s="1" customFormat="1" ht="31.5">
      <c r="A851" s="45"/>
      <c r="B851" s="28" t="s">
        <v>89</v>
      </c>
      <c r="C851" s="29">
        <v>925</v>
      </c>
      <c r="D851" s="30">
        <v>7</v>
      </c>
      <c r="E851" s="30">
        <v>9</v>
      </c>
      <c r="F851" s="31" t="s">
        <v>264</v>
      </c>
      <c r="G851" s="32">
        <v>600</v>
      </c>
      <c r="H851" s="33">
        <v>3837.3</v>
      </c>
      <c r="I851" s="33">
        <v>0</v>
      </c>
      <c r="J851" s="33">
        <v>0</v>
      </c>
      <c r="K851" s="8"/>
      <c r="L851" s="9"/>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c r="BA851" s="6"/>
      <c r="BB851" s="6"/>
      <c r="BC851" s="6"/>
      <c r="BD851" s="6"/>
      <c r="BE851" s="6"/>
      <c r="BF851" s="6"/>
      <c r="BG851" s="6"/>
      <c r="BH851" s="6"/>
      <c r="BI851" s="6"/>
      <c r="BJ851" s="6"/>
      <c r="BK851" s="6"/>
      <c r="BL851" s="6"/>
      <c r="BM851" s="6"/>
      <c r="BN851" s="6"/>
      <c r="BO851" s="6"/>
      <c r="BP851" s="6"/>
      <c r="BQ851" s="6"/>
      <c r="BR851" s="6"/>
      <c r="BS851" s="6"/>
      <c r="BT851" s="6"/>
      <c r="BU851" s="6"/>
      <c r="BV851" s="6"/>
      <c r="BW851" s="6"/>
      <c r="BX851" s="6"/>
      <c r="BY851" s="6"/>
      <c r="BZ851" s="6"/>
      <c r="CA851" s="6"/>
      <c r="CB851" s="6"/>
      <c r="CC851" s="6"/>
    </row>
    <row r="852" spans="1:81" ht="47.25">
      <c r="A852" s="45"/>
      <c r="B852" s="28" t="s">
        <v>265</v>
      </c>
      <c r="C852" s="29">
        <v>925</v>
      </c>
      <c r="D852" s="30">
        <v>7</v>
      </c>
      <c r="E852" s="30">
        <v>9</v>
      </c>
      <c r="F852" s="31" t="s">
        <v>898</v>
      </c>
      <c r="G852" s="32"/>
      <c r="H852" s="33">
        <f>H853</f>
        <v>3467.1</v>
      </c>
      <c r="I852" s="33">
        <f>I853</f>
        <v>3467.1</v>
      </c>
      <c r="J852" s="33">
        <f>J853</f>
        <v>3467.1</v>
      </c>
    </row>
    <row r="853" spans="1:81" ht="31.5">
      <c r="A853" s="45"/>
      <c r="B853" s="28" t="s">
        <v>89</v>
      </c>
      <c r="C853" s="29">
        <v>925</v>
      </c>
      <c r="D853" s="30">
        <v>7</v>
      </c>
      <c r="E853" s="30">
        <v>9</v>
      </c>
      <c r="F853" s="31" t="s">
        <v>898</v>
      </c>
      <c r="G853" s="32">
        <v>600</v>
      </c>
      <c r="H853" s="33">
        <v>3467.1</v>
      </c>
      <c r="I853" s="33">
        <v>3467.1</v>
      </c>
      <c r="J853" s="33">
        <v>3467.1</v>
      </c>
    </row>
    <row r="854" spans="1:81">
      <c r="A854" s="45"/>
      <c r="B854" s="28" t="s">
        <v>267</v>
      </c>
      <c r="C854" s="29">
        <v>925</v>
      </c>
      <c r="D854" s="30">
        <v>7</v>
      </c>
      <c r="E854" s="30">
        <v>9</v>
      </c>
      <c r="F854" s="31" t="s">
        <v>268</v>
      </c>
      <c r="G854" s="32"/>
      <c r="H854" s="33">
        <f>H855</f>
        <v>500</v>
      </c>
      <c r="I854" s="33">
        <f t="shared" ref="I854:J862" si="140">I855</f>
        <v>500</v>
      </c>
      <c r="J854" s="33">
        <f t="shared" si="140"/>
        <v>500</v>
      </c>
    </row>
    <row r="855" spans="1:81" ht="31.5">
      <c r="A855" s="45"/>
      <c r="B855" s="28" t="s">
        <v>269</v>
      </c>
      <c r="C855" s="29">
        <v>925</v>
      </c>
      <c r="D855" s="30">
        <v>7</v>
      </c>
      <c r="E855" s="30">
        <v>9</v>
      </c>
      <c r="F855" s="31" t="s">
        <v>270</v>
      </c>
      <c r="G855" s="32"/>
      <c r="H855" s="33">
        <f>H856</f>
        <v>500</v>
      </c>
      <c r="I855" s="33">
        <f t="shared" si="140"/>
        <v>500</v>
      </c>
      <c r="J855" s="33">
        <f t="shared" si="140"/>
        <v>500</v>
      </c>
    </row>
    <row r="856" spans="1:81" ht="31.5">
      <c r="A856" s="45"/>
      <c r="B856" s="28" t="s">
        <v>271</v>
      </c>
      <c r="C856" s="29">
        <v>925</v>
      </c>
      <c r="D856" s="30">
        <v>7</v>
      </c>
      <c r="E856" s="30">
        <v>9</v>
      </c>
      <c r="F856" s="31" t="s">
        <v>272</v>
      </c>
      <c r="G856" s="32"/>
      <c r="H856" s="33">
        <f>H857</f>
        <v>500</v>
      </c>
      <c r="I856" s="33">
        <f t="shared" si="140"/>
        <v>500</v>
      </c>
      <c r="J856" s="33">
        <f t="shared" si="140"/>
        <v>500</v>
      </c>
    </row>
    <row r="857" spans="1:81" ht="31.5">
      <c r="A857" s="45"/>
      <c r="B857" s="28" t="s">
        <v>102</v>
      </c>
      <c r="C857" s="29">
        <v>925</v>
      </c>
      <c r="D857" s="30">
        <v>7</v>
      </c>
      <c r="E857" s="30">
        <v>9</v>
      </c>
      <c r="F857" s="31" t="s">
        <v>272</v>
      </c>
      <c r="G857" s="32">
        <v>200</v>
      </c>
      <c r="H857" s="33">
        <v>500</v>
      </c>
      <c r="I857" s="33">
        <v>500</v>
      </c>
      <c r="J857" s="33">
        <v>500</v>
      </c>
      <c r="K857" s="6"/>
      <c r="L857" s="6"/>
    </row>
    <row r="858" spans="1:81" ht="31.5">
      <c r="A858" s="45"/>
      <c r="B858" s="28" t="s">
        <v>942</v>
      </c>
      <c r="C858" s="29">
        <v>925</v>
      </c>
      <c r="D858" s="30">
        <v>7</v>
      </c>
      <c r="E858" s="30">
        <v>9</v>
      </c>
      <c r="F858" s="31" t="s">
        <v>940</v>
      </c>
      <c r="G858" s="32"/>
      <c r="H858" s="33">
        <f>H859</f>
        <v>0</v>
      </c>
      <c r="I858" s="33">
        <f t="shared" si="140"/>
        <v>70999.3</v>
      </c>
      <c r="J858" s="33">
        <f t="shared" si="140"/>
        <v>0</v>
      </c>
    </row>
    <row r="859" spans="1:81" ht="31.5" collapsed="1">
      <c r="A859" s="45"/>
      <c r="B859" s="28" t="s">
        <v>943</v>
      </c>
      <c r="C859" s="29">
        <v>925</v>
      </c>
      <c r="D859" s="30">
        <v>7</v>
      </c>
      <c r="E859" s="30">
        <v>9</v>
      </c>
      <c r="F859" s="31" t="s">
        <v>941</v>
      </c>
      <c r="G859" s="32"/>
      <c r="H859" s="33">
        <f>H860+H862</f>
        <v>0</v>
      </c>
      <c r="I859" s="33">
        <f t="shared" ref="I859:J859" si="141">I860+I862</f>
        <v>70999.3</v>
      </c>
      <c r="J859" s="33">
        <f t="shared" si="141"/>
        <v>0</v>
      </c>
    </row>
    <row r="860" spans="1:81" ht="76.900000000000006" hidden="1" customHeight="1" outlineLevel="1">
      <c r="A860" s="45"/>
      <c r="B860" s="28" t="s">
        <v>944</v>
      </c>
      <c r="C860" s="29">
        <v>925</v>
      </c>
      <c r="D860" s="30">
        <v>7</v>
      </c>
      <c r="E860" s="30">
        <v>9</v>
      </c>
      <c r="F860" s="31" t="s">
        <v>945</v>
      </c>
      <c r="G860" s="32"/>
      <c r="H860" s="33">
        <f>H861</f>
        <v>0</v>
      </c>
      <c r="I860" s="33">
        <f t="shared" si="140"/>
        <v>0</v>
      </c>
      <c r="J860" s="33">
        <f t="shared" si="140"/>
        <v>0</v>
      </c>
    </row>
    <row r="861" spans="1:81" ht="39" hidden="1" customHeight="1" outlineLevel="1">
      <c r="A861" s="45"/>
      <c r="B861" s="28" t="s">
        <v>89</v>
      </c>
      <c r="C861" s="29">
        <v>925</v>
      </c>
      <c r="D861" s="30">
        <v>7</v>
      </c>
      <c r="E861" s="30">
        <v>9</v>
      </c>
      <c r="F861" s="31" t="s">
        <v>945</v>
      </c>
      <c r="G861" s="32">
        <v>600</v>
      </c>
      <c r="H861" s="33">
        <v>0</v>
      </c>
      <c r="I861" s="33">
        <f>70999.2-70999.2</f>
        <v>0</v>
      </c>
      <c r="J861" s="33">
        <v>0</v>
      </c>
      <c r="K861" s="6"/>
      <c r="L861" s="6">
        <v>-70999.199999999997</v>
      </c>
    </row>
    <row r="862" spans="1:81" ht="76.900000000000006" customHeight="1">
      <c r="A862" s="45"/>
      <c r="B862" s="28" t="s">
        <v>944</v>
      </c>
      <c r="C862" s="29">
        <v>925</v>
      </c>
      <c r="D862" s="30">
        <v>7</v>
      </c>
      <c r="E862" s="30">
        <v>9</v>
      </c>
      <c r="F862" s="31" t="s">
        <v>960</v>
      </c>
      <c r="G862" s="32"/>
      <c r="H862" s="33">
        <f>H863</f>
        <v>0</v>
      </c>
      <c r="I862" s="33">
        <f t="shared" si="140"/>
        <v>70999.3</v>
      </c>
      <c r="J862" s="33">
        <f t="shared" si="140"/>
        <v>0</v>
      </c>
    </row>
    <row r="863" spans="1:81" ht="39" customHeight="1">
      <c r="A863" s="45"/>
      <c r="B863" s="28" t="s">
        <v>89</v>
      </c>
      <c r="C863" s="29">
        <v>925</v>
      </c>
      <c r="D863" s="30">
        <v>7</v>
      </c>
      <c r="E863" s="30">
        <v>9</v>
      </c>
      <c r="F863" s="31" t="s">
        <v>960</v>
      </c>
      <c r="G863" s="32">
        <v>600</v>
      </c>
      <c r="H863" s="33">
        <v>0</v>
      </c>
      <c r="I863" s="33">
        <f>70999.3</f>
        <v>70999.3</v>
      </c>
      <c r="J863" s="33">
        <v>0</v>
      </c>
      <c r="K863" s="6"/>
      <c r="L863" s="6">
        <v>70999.3</v>
      </c>
    </row>
    <row r="864" spans="1:81" ht="47.25">
      <c r="A864" s="45"/>
      <c r="B864" s="28" t="s">
        <v>936</v>
      </c>
      <c r="C864" s="29">
        <v>925</v>
      </c>
      <c r="D864" s="30">
        <v>7</v>
      </c>
      <c r="E864" s="30">
        <v>9</v>
      </c>
      <c r="F864" s="31" t="s">
        <v>306</v>
      </c>
      <c r="G864" s="32"/>
      <c r="H864" s="33">
        <f t="shared" ref="H864:J865" si="142">H865</f>
        <v>512.20000000000005</v>
      </c>
      <c r="I864" s="33">
        <f t="shared" si="142"/>
        <v>512.20000000000005</v>
      </c>
      <c r="J864" s="33">
        <f t="shared" si="142"/>
        <v>512.20000000000005</v>
      </c>
      <c r="K864" s="6"/>
      <c r="L864" s="6"/>
    </row>
    <row r="865" spans="1:12" ht="47.25">
      <c r="A865" s="45"/>
      <c r="B865" s="28" t="s">
        <v>937</v>
      </c>
      <c r="C865" s="29">
        <v>925</v>
      </c>
      <c r="D865" s="30">
        <v>7</v>
      </c>
      <c r="E865" s="30">
        <v>9</v>
      </c>
      <c r="F865" s="31" t="s">
        <v>307</v>
      </c>
      <c r="G865" s="32"/>
      <c r="H865" s="33">
        <f t="shared" si="142"/>
        <v>512.20000000000005</v>
      </c>
      <c r="I865" s="33">
        <f t="shared" si="142"/>
        <v>512.20000000000005</v>
      </c>
      <c r="J865" s="33">
        <f t="shared" si="142"/>
        <v>512.20000000000005</v>
      </c>
      <c r="K865" s="6"/>
      <c r="L865" s="6"/>
    </row>
    <row r="866" spans="1:12" ht="63" collapsed="1">
      <c r="A866" s="45"/>
      <c r="B866" s="28" t="s">
        <v>308</v>
      </c>
      <c r="C866" s="29">
        <v>925</v>
      </c>
      <c r="D866" s="30">
        <v>7</v>
      </c>
      <c r="E866" s="30">
        <v>9</v>
      </c>
      <c r="F866" s="31" t="s">
        <v>309</v>
      </c>
      <c r="G866" s="32"/>
      <c r="H866" s="33">
        <f>H867+H869</f>
        <v>512.20000000000005</v>
      </c>
      <c r="I866" s="33">
        <f>I867+I869</f>
        <v>512.20000000000005</v>
      </c>
      <c r="J866" s="33">
        <f>J867+J869</f>
        <v>512.20000000000005</v>
      </c>
      <c r="K866" s="6"/>
      <c r="L866" s="6"/>
    </row>
    <row r="867" spans="1:12" ht="31.5" hidden="1" outlineLevel="1">
      <c r="A867" s="45"/>
      <c r="B867" s="28" t="s">
        <v>899</v>
      </c>
      <c r="C867" s="29">
        <v>925</v>
      </c>
      <c r="D867" s="30">
        <v>7</v>
      </c>
      <c r="E867" s="30">
        <v>9</v>
      </c>
      <c r="F867" s="31" t="s">
        <v>311</v>
      </c>
      <c r="G867" s="32"/>
      <c r="H867" s="33">
        <f>H868</f>
        <v>0</v>
      </c>
      <c r="I867" s="33">
        <f>I868</f>
        <v>0</v>
      </c>
      <c r="J867" s="33">
        <f>J868</f>
        <v>0</v>
      </c>
      <c r="K867" s="6"/>
      <c r="L867" s="6"/>
    </row>
    <row r="868" spans="1:12" ht="31.5" hidden="1" outlineLevel="1">
      <c r="A868" s="45"/>
      <c r="B868" s="28" t="s">
        <v>89</v>
      </c>
      <c r="C868" s="29">
        <v>925</v>
      </c>
      <c r="D868" s="30">
        <v>7</v>
      </c>
      <c r="E868" s="30">
        <v>9</v>
      </c>
      <c r="F868" s="31" t="s">
        <v>311</v>
      </c>
      <c r="G868" s="32">
        <v>600</v>
      </c>
      <c r="H868" s="33">
        <f>45.3-45.3</f>
        <v>0</v>
      </c>
      <c r="I868" s="33">
        <v>0</v>
      </c>
      <c r="J868" s="33">
        <v>0</v>
      </c>
      <c r="K868" s="6"/>
      <c r="L868" s="6"/>
    </row>
    <row r="869" spans="1:12">
      <c r="A869" s="45"/>
      <c r="B869" s="28" t="s">
        <v>312</v>
      </c>
      <c r="C869" s="29">
        <v>925</v>
      </c>
      <c r="D869" s="30">
        <v>7</v>
      </c>
      <c r="E869" s="30">
        <v>9</v>
      </c>
      <c r="F869" s="31" t="s">
        <v>313</v>
      </c>
      <c r="G869" s="32"/>
      <c r="H869" s="33">
        <f>H870</f>
        <v>512.20000000000005</v>
      </c>
      <c r="I869" s="33">
        <f>I870</f>
        <v>512.20000000000005</v>
      </c>
      <c r="J869" s="33">
        <f>J870</f>
        <v>512.20000000000005</v>
      </c>
      <c r="K869" s="6"/>
      <c r="L869" s="6"/>
    </row>
    <row r="870" spans="1:12" ht="31.5">
      <c r="A870" s="45"/>
      <c r="B870" s="28" t="s">
        <v>89</v>
      </c>
      <c r="C870" s="29">
        <v>925</v>
      </c>
      <c r="D870" s="30">
        <v>7</v>
      </c>
      <c r="E870" s="30">
        <v>9</v>
      </c>
      <c r="F870" s="31" t="s">
        <v>313</v>
      </c>
      <c r="G870" s="32">
        <v>600</v>
      </c>
      <c r="H870" s="33">
        <f t="shared" ref="H870:J870" si="143">456+56.2</f>
        <v>512.20000000000005</v>
      </c>
      <c r="I870" s="33">
        <f t="shared" si="143"/>
        <v>512.20000000000005</v>
      </c>
      <c r="J870" s="33">
        <f t="shared" si="143"/>
        <v>512.20000000000005</v>
      </c>
      <c r="K870" s="6"/>
      <c r="L870" s="6"/>
    </row>
    <row r="871" spans="1:12" ht="31.5">
      <c r="A871" s="45"/>
      <c r="B871" s="28" t="s">
        <v>883</v>
      </c>
      <c r="C871" s="29">
        <v>925</v>
      </c>
      <c r="D871" s="30">
        <v>7</v>
      </c>
      <c r="E871" s="30">
        <v>9</v>
      </c>
      <c r="F871" s="31" t="s">
        <v>493</v>
      </c>
      <c r="G871" s="32"/>
      <c r="H871" s="33">
        <f>H872</f>
        <v>100</v>
      </c>
      <c r="I871" s="33">
        <f t="shared" ref="I871:J874" si="144">I872</f>
        <v>100</v>
      </c>
      <c r="J871" s="33">
        <f t="shared" si="144"/>
        <v>100</v>
      </c>
      <c r="K871" s="6"/>
      <c r="L871" s="6"/>
    </row>
    <row r="872" spans="1:12" ht="31.5">
      <c r="A872" s="45"/>
      <c r="B872" s="28" t="s">
        <v>515</v>
      </c>
      <c r="C872" s="29">
        <v>925</v>
      </c>
      <c r="D872" s="30">
        <v>7</v>
      </c>
      <c r="E872" s="30">
        <v>9</v>
      </c>
      <c r="F872" s="31" t="s">
        <v>516</v>
      </c>
      <c r="G872" s="32"/>
      <c r="H872" s="33">
        <f>H873</f>
        <v>100</v>
      </c>
      <c r="I872" s="33">
        <f t="shared" si="144"/>
        <v>100</v>
      </c>
      <c r="J872" s="33">
        <f t="shared" si="144"/>
        <v>100</v>
      </c>
      <c r="K872" s="6"/>
      <c r="L872" s="6"/>
    </row>
    <row r="873" spans="1:12" ht="31.5">
      <c r="A873" s="45"/>
      <c r="B873" s="28" t="s">
        <v>517</v>
      </c>
      <c r="C873" s="29">
        <v>925</v>
      </c>
      <c r="D873" s="30">
        <v>7</v>
      </c>
      <c r="E873" s="30">
        <v>9</v>
      </c>
      <c r="F873" s="31" t="s">
        <v>518</v>
      </c>
      <c r="G873" s="32"/>
      <c r="H873" s="33">
        <f>H874</f>
        <v>100</v>
      </c>
      <c r="I873" s="33">
        <f t="shared" si="144"/>
        <v>100</v>
      </c>
      <c r="J873" s="33">
        <f t="shared" si="144"/>
        <v>100</v>
      </c>
      <c r="K873" s="6"/>
      <c r="L873" s="6"/>
    </row>
    <row r="874" spans="1:12" ht="31.5">
      <c r="A874" s="45"/>
      <c r="B874" s="28" t="s">
        <v>519</v>
      </c>
      <c r="C874" s="29">
        <v>925</v>
      </c>
      <c r="D874" s="30">
        <v>7</v>
      </c>
      <c r="E874" s="30">
        <v>9</v>
      </c>
      <c r="F874" s="31" t="s">
        <v>520</v>
      </c>
      <c r="G874" s="32"/>
      <c r="H874" s="33">
        <f>H875</f>
        <v>100</v>
      </c>
      <c r="I874" s="33">
        <f t="shared" si="144"/>
        <v>100</v>
      </c>
      <c r="J874" s="33">
        <f t="shared" si="144"/>
        <v>100</v>
      </c>
      <c r="K874" s="6"/>
      <c r="L874" s="6"/>
    </row>
    <row r="875" spans="1:12" ht="31.5">
      <c r="A875" s="45"/>
      <c r="B875" s="28" t="s">
        <v>102</v>
      </c>
      <c r="C875" s="29">
        <v>925</v>
      </c>
      <c r="D875" s="30">
        <v>7</v>
      </c>
      <c r="E875" s="30">
        <v>9</v>
      </c>
      <c r="F875" s="31" t="s">
        <v>520</v>
      </c>
      <c r="G875" s="32">
        <v>200</v>
      </c>
      <c r="H875" s="33">
        <v>100</v>
      </c>
      <c r="I875" s="33">
        <v>100</v>
      </c>
      <c r="J875" s="33">
        <v>100</v>
      </c>
      <c r="K875" s="6"/>
      <c r="L875" s="6"/>
    </row>
    <row r="876" spans="1:12">
      <c r="A876" s="27"/>
      <c r="B876" s="28" t="s">
        <v>55</v>
      </c>
      <c r="C876" s="29">
        <v>925</v>
      </c>
      <c r="D876" s="30">
        <v>10</v>
      </c>
      <c r="E876" s="30"/>
      <c r="F876" s="31"/>
      <c r="G876" s="32"/>
      <c r="H876" s="33">
        <f>H877</f>
        <v>11938.1</v>
      </c>
      <c r="I876" s="33">
        <f t="shared" ref="I876:J880" si="145">I877</f>
        <v>11938.1</v>
      </c>
      <c r="J876" s="33">
        <f t="shared" si="145"/>
        <v>11938.1</v>
      </c>
      <c r="K876" s="6"/>
      <c r="L876" s="6"/>
    </row>
    <row r="877" spans="1:12">
      <c r="A877" s="27"/>
      <c r="B877" s="28" t="s">
        <v>58</v>
      </c>
      <c r="C877" s="29">
        <v>925</v>
      </c>
      <c r="D877" s="30">
        <v>10</v>
      </c>
      <c r="E877" s="30">
        <v>4</v>
      </c>
      <c r="F877" s="31"/>
      <c r="G877" s="32"/>
      <c r="H877" s="33">
        <f>H878</f>
        <v>11938.1</v>
      </c>
      <c r="I877" s="33">
        <f t="shared" si="145"/>
        <v>11938.1</v>
      </c>
      <c r="J877" s="33">
        <f t="shared" si="145"/>
        <v>11938.1</v>
      </c>
      <c r="K877" s="6"/>
      <c r="L877" s="6"/>
    </row>
    <row r="878" spans="1:12">
      <c r="A878" s="27"/>
      <c r="B878" s="28" t="s">
        <v>81</v>
      </c>
      <c r="C878" s="29">
        <v>925</v>
      </c>
      <c r="D878" s="30">
        <v>10</v>
      </c>
      <c r="E878" s="30">
        <v>4</v>
      </c>
      <c r="F878" s="31" t="s">
        <v>82</v>
      </c>
      <c r="G878" s="32"/>
      <c r="H878" s="33">
        <f>H879</f>
        <v>11938.1</v>
      </c>
      <c r="I878" s="33">
        <f t="shared" si="145"/>
        <v>11938.1</v>
      </c>
      <c r="J878" s="33">
        <f t="shared" si="145"/>
        <v>11938.1</v>
      </c>
      <c r="K878" s="6"/>
      <c r="L878" s="6"/>
    </row>
    <row r="879" spans="1:12">
      <c r="A879" s="34"/>
      <c r="B879" s="28" t="s">
        <v>900</v>
      </c>
      <c r="C879" s="29">
        <v>925</v>
      </c>
      <c r="D879" s="30">
        <v>10</v>
      </c>
      <c r="E879" s="30">
        <v>4</v>
      </c>
      <c r="F879" s="31" t="s">
        <v>84</v>
      </c>
      <c r="G879" s="32"/>
      <c r="H879" s="33">
        <f>H880</f>
        <v>11938.1</v>
      </c>
      <c r="I879" s="33">
        <f t="shared" si="145"/>
        <v>11938.1</v>
      </c>
      <c r="J879" s="33">
        <f t="shared" si="145"/>
        <v>11938.1</v>
      </c>
      <c r="K879" s="6"/>
      <c r="L879" s="6"/>
    </row>
    <row r="880" spans="1:12" ht="31.5">
      <c r="A880" s="34"/>
      <c r="B880" s="28" t="s">
        <v>901</v>
      </c>
      <c r="C880" s="29">
        <v>925</v>
      </c>
      <c r="D880" s="30">
        <v>10</v>
      </c>
      <c r="E880" s="30">
        <v>4</v>
      </c>
      <c r="F880" s="31" t="s">
        <v>104</v>
      </c>
      <c r="G880" s="32"/>
      <c r="H880" s="33">
        <f>H881</f>
        <v>11938.1</v>
      </c>
      <c r="I880" s="33">
        <f t="shared" si="145"/>
        <v>11938.1</v>
      </c>
      <c r="J880" s="33">
        <f t="shared" si="145"/>
        <v>11938.1</v>
      </c>
      <c r="K880" s="6"/>
      <c r="L880" s="6"/>
    </row>
    <row r="881" spans="1:12" ht="63">
      <c r="A881" s="27"/>
      <c r="B881" s="28" t="s">
        <v>109</v>
      </c>
      <c r="C881" s="29">
        <v>925</v>
      </c>
      <c r="D881" s="30">
        <v>10</v>
      </c>
      <c r="E881" s="30">
        <v>4</v>
      </c>
      <c r="F881" s="31" t="s">
        <v>110</v>
      </c>
      <c r="G881" s="32"/>
      <c r="H881" s="33">
        <f>H883+H882</f>
        <v>11938.1</v>
      </c>
      <c r="I881" s="33">
        <f>I883+I882</f>
        <v>11938.1</v>
      </c>
      <c r="J881" s="33">
        <f>J883+J882</f>
        <v>11938.1</v>
      </c>
      <c r="K881" s="6"/>
      <c r="L881" s="6"/>
    </row>
    <row r="882" spans="1:12" ht="31.5">
      <c r="A882" s="27"/>
      <c r="B882" s="28" t="s">
        <v>102</v>
      </c>
      <c r="C882" s="29">
        <v>925</v>
      </c>
      <c r="D882" s="30">
        <v>10</v>
      </c>
      <c r="E882" s="30">
        <v>4</v>
      </c>
      <c r="F882" s="31" t="s">
        <v>110</v>
      </c>
      <c r="G882" s="32">
        <v>200</v>
      </c>
      <c r="H882" s="33">
        <v>183</v>
      </c>
      <c r="I882" s="33">
        <v>183</v>
      </c>
      <c r="J882" s="33">
        <v>183</v>
      </c>
      <c r="K882" s="6"/>
      <c r="L882" s="6"/>
    </row>
    <row r="883" spans="1:12">
      <c r="A883" s="27"/>
      <c r="B883" s="28" t="s">
        <v>111</v>
      </c>
      <c r="C883" s="29">
        <v>925</v>
      </c>
      <c r="D883" s="30">
        <v>10</v>
      </c>
      <c r="E883" s="30">
        <v>4</v>
      </c>
      <c r="F883" s="31" t="s">
        <v>110</v>
      </c>
      <c r="G883" s="32">
        <v>300</v>
      </c>
      <c r="H883" s="33">
        <v>11755.1</v>
      </c>
      <c r="I883" s="33">
        <v>11755.1</v>
      </c>
      <c r="J883" s="33">
        <v>11755.1</v>
      </c>
      <c r="K883" s="6"/>
      <c r="L883" s="6"/>
    </row>
    <row r="884" spans="1:12" ht="31.5">
      <c r="A884" s="20" t="s">
        <v>902</v>
      </c>
      <c r="B884" s="35" t="s">
        <v>903</v>
      </c>
      <c r="C884" s="22">
        <v>926</v>
      </c>
      <c r="D884" s="23"/>
      <c r="E884" s="23"/>
      <c r="F884" s="24"/>
      <c r="G884" s="25"/>
      <c r="H884" s="26">
        <f>H885+H926</f>
        <v>297200.2</v>
      </c>
      <c r="I884" s="26">
        <f>I885+I926</f>
        <v>193487.8</v>
      </c>
      <c r="J884" s="26">
        <f>J885+J926</f>
        <v>198769.8</v>
      </c>
      <c r="K884" s="6"/>
      <c r="L884" s="6"/>
    </row>
    <row r="885" spans="1:12">
      <c r="A885" s="27"/>
      <c r="B885" s="28" t="s">
        <v>41</v>
      </c>
      <c r="C885" s="29">
        <v>926</v>
      </c>
      <c r="D885" s="30">
        <v>7</v>
      </c>
      <c r="E885" s="30"/>
      <c r="F885" s="31"/>
      <c r="G885" s="32"/>
      <c r="H885" s="33">
        <f>H886+H914</f>
        <v>238526.80000000002</v>
      </c>
      <c r="I885" s="33">
        <f>I886+I914</f>
        <v>134257.60000000001</v>
      </c>
      <c r="J885" s="33">
        <f>J886+J914</f>
        <v>139348.1</v>
      </c>
      <c r="K885" s="6"/>
      <c r="L885" s="6"/>
    </row>
    <row r="886" spans="1:12">
      <c r="A886" s="27"/>
      <c r="B886" s="28" t="s">
        <v>44</v>
      </c>
      <c r="C886" s="29">
        <v>926</v>
      </c>
      <c r="D886" s="30">
        <v>7</v>
      </c>
      <c r="E886" s="30">
        <v>3</v>
      </c>
      <c r="F886" s="31"/>
      <c r="G886" s="32"/>
      <c r="H886" s="33">
        <f>H894+H887</f>
        <v>238426.80000000002</v>
      </c>
      <c r="I886" s="33">
        <f t="shared" ref="I886:J886" si="146">I894+I887</f>
        <v>134157.6</v>
      </c>
      <c r="J886" s="33">
        <f t="shared" si="146"/>
        <v>139248.1</v>
      </c>
      <c r="K886" s="6"/>
      <c r="L886" s="6"/>
    </row>
    <row r="887" spans="1:12" ht="47.25">
      <c r="A887" s="27"/>
      <c r="B887" s="28" t="s">
        <v>936</v>
      </c>
      <c r="C887" s="29">
        <v>926</v>
      </c>
      <c r="D887" s="30">
        <v>7</v>
      </c>
      <c r="E887" s="30">
        <v>3</v>
      </c>
      <c r="F887" s="31" t="s">
        <v>306</v>
      </c>
      <c r="G887" s="32"/>
      <c r="H887" s="33">
        <f t="shared" ref="H887:J888" si="147">H888</f>
        <v>11002.6</v>
      </c>
      <c r="I887" s="33">
        <f t="shared" si="147"/>
        <v>5002.6000000000004</v>
      </c>
      <c r="J887" s="33">
        <f t="shared" si="147"/>
        <v>10002.6</v>
      </c>
      <c r="K887" s="6"/>
      <c r="L887" s="6"/>
    </row>
    <row r="888" spans="1:12" ht="47.25">
      <c r="A888" s="27"/>
      <c r="B888" s="28" t="s">
        <v>937</v>
      </c>
      <c r="C888" s="29">
        <v>926</v>
      </c>
      <c r="D888" s="30">
        <v>7</v>
      </c>
      <c r="E888" s="30">
        <v>3</v>
      </c>
      <c r="F888" s="31" t="s">
        <v>307</v>
      </c>
      <c r="G888" s="32"/>
      <c r="H888" s="33">
        <f t="shared" si="147"/>
        <v>11002.6</v>
      </c>
      <c r="I888" s="33">
        <f t="shared" si="147"/>
        <v>5002.6000000000004</v>
      </c>
      <c r="J888" s="33">
        <f t="shared" si="147"/>
        <v>10002.6</v>
      </c>
      <c r="K888" s="6"/>
      <c r="L888" s="6"/>
    </row>
    <row r="889" spans="1:12" ht="63" collapsed="1">
      <c r="A889" s="27"/>
      <c r="B889" s="28" t="s">
        <v>308</v>
      </c>
      <c r="C889" s="29">
        <v>926</v>
      </c>
      <c r="D889" s="30">
        <v>7</v>
      </c>
      <c r="E889" s="30">
        <v>3</v>
      </c>
      <c r="F889" s="31" t="s">
        <v>309</v>
      </c>
      <c r="G889" s="32"/>
      <c r="H889" s="33">
        <f>H892+H890</f>
        <v>11002.6</v>
      </c>
      <c r="I889" s="33">
        <f>I892+I890</f>
        <v>5002.6000000000004</v>
      </c>
      <c r="J889" s="33">
        <f>J892+J890</f>
        <v>10002.6</v>
      </c>
      <c r="K889" s="6"/>
      <c r="L889" s="6"/>
    </row>
    <row r="890" spans="1:12" hidden="1" outlineLevel="1">
      <c r="A890" s="27"/>
      <c r="B890" s="28" t="s">
        <v>310</v>
      </c>
      <c r="C890" s="29">
        <v>926</v>
      </c>
      <c r="D890" s="30">
        <v>7</v>
      </c>
      <c r="E890" s="30">
        <v>3</v>
      </c>
      <c r="F890" s="31" t="s">
        <v>311</v>
      </c>
      <c r="G890" s="32"/>
      <c r="H890" s="33">
        <f>H891</f>
        <v>0</v>
      </c>
      <c r="I890" s="33">
        <f>I891</f>
        <v>0</v>
      </c>
      <c r="J890" s="33">
        <f>J891</f>
        <v>0</v>
      </c>
      <c r="K890" s="6"/>
      <c r="L890" s="6"/>
    </row>
    <row r="891" spans="1:12" ht="31.5" hidden="1" outlineLevel="1">
      <c r="A891" s="27"/>
      <c r="B891" s="28" t="s">
        <v>89</v>
      </c>
      <c r="C891" s="29">
        <v>926</v>
      </c>
      <c r="D891" s="30">
        <v>7</v>
      </c>
      <c r="E891" s="30">
        <v>3</v>
      </c>
      <c r="F891" s="31" t="s">
        <v>311</v>
      </c>
      <c r="G891" s="32">
        <v>600</v>
      </c>
      <c r="H891" s="33">
        <v>0</v>
      </c>
      <c r="I891" s="33">
        <v>0</v>
      </c>
      <c r="J891" s="33">
        <v>0</v>
      </c>
      <c r="K891" s="6"/>
      <c r="L891" s="6"/>
    </row>
    <row r="892" spans="1:12">
      <c r="A892" s="27"/>
      <c r="B892" s="37" t="s">
        <v>312</v>
      </c>
      <c r="C892" s="29">
        <v>926</v>
      </c>
      <c r="D892" s="30">
        <v>7</v>
      </c>
      <c r="E892" s="30">
        <v>3</v>
      </c>
      <c r="F892" s="31" t="s">
        <v>313</v>
      </c>
      <c r="G892" s="32"/>
      <c r="H892" s="33">
        <f>H893</f>
        <v>11002.6</v>
      </c>
      <c r="I892" s="33">
        <f>I893</f>
        <v>5002.6000000000004</v>
      </c>
      <c r="J892" s="33">
        <f>J893</f>
        <v>10002.6</v>
      </c>
      <c r="K892" s="6"/>
      <c r="L892" s="6"/>
    </row>
    <row r="893" spans="1:12" ht="31.5">
      <c r="A893" s="27"/>
      <c r="B893" s="28" t="s">
        <v>89</v>
      </c>
      <c r="C893" s="29">
        <v>926</v>
      </c>
      <c r="D893" s="30">
        <v>7</v>
      </c>
      <c r="E893" s="30">
        <v>3</v>
      </c>
      <c r="F893" s="31" t="s">
        <v>313</v>
      </c>
      <c r="G893" s="32">
        <v>600</v>
      </c>
      <c r="H893" s="33">
        <f>10002.6+1000</f>
        <v>11002.6</v>
      </c>
      <c r="I893" s="33">
        <v>5002.6000000000004</v>
      </c>
      <c r="J893" s="33">
        <v>10002.6</v>
      </c>
      <c r="K893" s="6">
        <v>1000</v>
      </c>
      <c r="L893" s="6"/>
    </row>
    <row r="894" spans="1:12">
      <c r="A894" s="27"/>
      <c r="B894" s="28" t="s">
        <v>904</v>
      </c>
      <c r="C894" s="29">
        <v>926</v>
      </c>
      <c r="D894" s="30">
        <v>7</v>
      </c>
      <c r="E894" s="30">
        <v>3</v>
      </c>
      <c r="F894" s="31" t="s">
        <v>905</v>
      </c>
      <c r="G894" s="32"/>
      <c r="H894" s="33">
        <f t="shared" ref="H894:H899" si="148">H895</f>
        <v>227424.2</v>
      </c>
      <c r="I894" s="33">
        <f t="shared" ref="I894:I899" si="149">I895</f>
        <v>129155</v>
      </c>
      <c r="J894" s="33">
        <f t="shared" ref="J894:J899" si="150">J895</f>
        <v>129245.5</v>
      </c>
    </row>
    <row r="895" spans="1:12" ht="47.25">
      <c r="A895" s="27"/>
      <c r="B895" s="28" t="s">
        <v>350</v>
      </c>
      <c r="C895" s="29">
        <v>926</v>
      </c>
      <c r="D895" s="30">
        <v>7</v>
      </c>
      <c r="E895" s="30">
        <v>3</v>
      </c>
      <c r="F895" s="31" t="s">
        <v>906</v>
      </c>
      <c r="G895" s="32"/>
      <c r="H895" s="33">
        <f>H896+H911</f>
        <v>227424.2</v>
      </c>
      <c r="I895" s="33">
        <f>I896+I911</f>
        <v>129155</v>
      </c>
      <c r="J895" s="33">
        <f>J896+J911</f>
        <v>129245.5</v>
      </c>
    </row>
    <row r="896" spans="1:12" ht="47.25">
      <c r="A896" s="27"/>
      <c r="B896" s="28" t="s">
        <v>352</v>
      </c>
      <c r="C896" s="29">
        <v>926</v>
      </c>
      <c r="D896" s="30">
        <v>7</v>
      </c>
      <c r="E896" s="30">
        <v>3</v>
      </c>
      <c r="F896" s="31" t="s">
        <v>353</v>
      </c>
      <c r="G896" s="32"/>
      <c r="H896" s="33">
        <f>H897+H905+H907+H909+H899+H901+H903</f>
        <v>227424.2</v>
      </c>
      <c r="I896" s="33">
        <f>I897+I905+I907+I909+I899+I901+I903</f>
        <v>129155</v>
      </c>
      <c r="J896" s="33">
        <f>J897+J905+J907+J909+J899+J901+J903</f>
        <v>129245.5</v>
      </c>
    </row>
    <row r="897" spans="1:15" ht="31.5">
      <c r="A897" s="27"/>
      <c r="B897" s="28" t="s">
        <v>188</v>
      </c>
      <c r="C897" s="29">
        <v>926</v>
      </c>
      <c r="D897" s="30">
        <v>7</v>
      </c>
      <c r="E897" s="30">
        <v>3</v>
      </c>
      <c r="F897" s="31" t="s">
        <v>354</v>
      </c>
      <c r="G897" s="32"/>
      <c r="H897" s="33">
        <f t="shared" si="148"/>
        <v>131874.9</v>
      </c>
      <c r="I897" s="33">
        <f t="shared" si="149"/>
        <v>128248.2</v>
      </c>
      <c r="J897" s="33">
        <f t="shared" si="150"/>
        <v>128317</v>
      </c>
    </row>
    <row r="898" spans="1:15" ht="31.5">
      <c r="A898" s="27"/>
      <c r="B898" s="28" t="s">
        <v>89</v>
      </c>
      <c r="C898" s="29">
        <v>926</v>
      </c>
      <c r="D898" s="30">
        <v>7</v>
      </c>
      <c r="E898" s="30">
        <v>3</v>
      </c>
      <c r="F898" s="31" t="s">
        <v>354</v>
      </c>
      <c r="G898" s="32">
        <v>600</v>
      </c>
      <c r="H898" s="33">
        <f>122427.8+9447.1</f>
        <v>131874.9</v>
      </c>
      <c r="I898" s="33">
        <v>128248.2</v>
      </c>
      <c r="J898" s="33">
        <v>128317</v>
      </c>
      <c r="K898" s="61">
        <v>9447.1</v>
      </c>
      <c r="L898" s="40"/>
      <c r="O898" s="6" t="s">
        <v>0</v>
      </c>
    </row>
    <row r="899" spans="1:15">
      <c r="A899" s="27"/>
      <c r="B899" s="28" t="s">
        <v>87</v>
      </c>
      <c r="C899" s="29">
        <v>926</v>
      </c>
      <c r="D899" s="30">
        <v>7</v>
      </c>
      <c r="E899" s="30">
        <v>3</v>
      </c>
      <c r="F899" s="53" t="s">
        <v>355</v>
      </c>
      <c r="G899" s="32"/>
      <c r="H899" s="33">
        <f t="shared" si="148"/>
        <v>320</v>
      </c>
      <c r="I899" s="33">
        <f t="shared" si="149"/>
        <v>300</v>
      </c>
      <c r="J899" s="33">
        <f t="shared" si="150"/>
        <v>300</v>
      </c>
      <c r="L899" s="6"/>
    </row>
    <row r="900" spans="1:15" ht="31.5">
      <c r="A900" s="27"/>
      <c r="B900" s="28" t="s">
        <v>89</v>
      </c>
      <c r="C900" s="29">
        <v>926</v>
      </c>
      <c r="D900" s="30">
        <v>7</v>
      </c>
      <c r="E900" s="30">
        <v>3</v>
      </c>
      <c r="F900" s="53" t="s">
        <v>355</v>
      </c>
      <c r="G900" s="32">
        <v>600</v>
      </c>
      <c r="H900" s="33">
        <f>300+20</f>
        <v>320</v>
      </c>
      <c r="I900" s="33">
        <v>300</v>
      </c>
      <c r="J900" s="33">
        <v>300</v>
      </c>
      <c r="K900" s="44">
        <v>20</v>
      </c>
      <c r="L900" s="6"/>
    </row>
    <row r="901" spans="1:15">
      <c r="A901" s="27"/>
      <c r="B901" s="28" t="s">
        <v>90</v>
      </c>
      <c r="C901" s="29">
        <v>926</v>
      </c>
      <c r="D901" s="30">
        <v>7</v>
      </c>
      <c r="E901" s="30">
        <v>3</v>
      </c>
      <c r="F901" s="53" t="s">
        <v>356</v>
      </c>
      <c r="G901" s="32"/>
      <c r="H901" s="33">
        <f t="shared" ref="H901:J901" si="151">H902</f>
        <v>1500</v>
      </c>
      <c r="I901" s="33">
        <f t="shared" si="151"/>
        <v>0</v>
      </c>
      <c r="J901" s="33">
        <f t="shared" si="151"/>
        <v>0</v>
      </c>
      <c r="L901" s="6"/>
    </row>
    <row r="902" spans="1:15" ht="31.5">
      <c r="A902" s="27"/>
      <c r="B902" s="28" t="s">
        <v>89</v>
      </c>
      <c r="C902" s="29">
        <v>926</v>
      </c>
      <c r="D902" s="30">
        <v>7</v>
      </c>
      <c r="E902" s="30">
        <v>3</v>
      </c>
      <c r="F902" s="53" t="s">
        <v>356</v>
      </c>
      <c r="G902" s="32">
        <v>600</v>
      </c>
      <c r="H902" s="33">
        <v>1500</v>
      </c>
      <c r="I902" s="33">
        <v>0</v>
      </c>
      <c r="J902" s="33">
        <v>0</v>
      </c>
      <c r="K902" s="44"/>
      <c r="L902" s="6"/>
    </row>
    <row r="903" spans="1:15" ht="31.5">
      <c r="A903" s="27"/>
      <c r="B903" s="28" t="s">
        <v>105</v>
      </c>
      <c r="C903" s="29">
        <v>926</v>
      </c>
      <c r="D903" s="30">
        <v>7</v>
      </c>
      <c r="E903" s="30">
        <v>3</v>
      </c>
      <c r="F903" s="53" t="s">
        <v>357</v>
      </c>
      <c r="G903" s="32"/>
      <c r="H903" s="33">
        <f t="shared" ref="H903:J903" si="152">H904</f>
        <v>185</v>
      </c>
      <c r="I903" s="33">
        <f t="shared" si="152"/>
        <v>65</v>
      </c>
      <c r="J903" s="33">
        <f t="shared" si="152"/>
        <v>65</v>
      </c>
      <c r="L903" s="6"/>
    </row>
    <row r="904" spans="1:15" ht="31.5">
      <c r="A904" s="27"/>
      <c r="B904" s="28" t="s">
        <v>89</v>
      </c>
      <c r="C904" s="29">
        <v>926</v>
      </c>
      <c r="D904" s="30">
        <v>7</v>
      </c>
      <c r="E904" s="30">
        <v>3</v>
      </c>
      <c r="F904" s="53" t="s">
        <v>357</v>
      </c>
      <c r="G904" s="32">
        <v>600</v>
      </c>
      <c r="H904" s="33">
        <v>185</v>
      </c>
      <c r="I904" s="33">
        <v>65</v>
      </c>
      <c r="J904" s="33">
        <v>65</v>
      </c>
      <c r="K904" s="44"/>
      <c r="L904" s="6"/>
    </row>
    <row r="905" spans="1:15" ht="94.5">
      <c r="A905" s="27"/>
      <c r="B905" s="28" t="s">
        <v>117</v>
      </c>
      <c r="C905" s="29">
        <v>926</v>
      </c>
      <c r="D905" s="30">
        <v>7</v>
      </c>
      <c r="E905" s="30">
        <v>3</v>
      </c>
      <c r="F905" s="31" t="s">
        <v>358</v>
      </c>
      <c r="G905" s="32"/>
      <c r="H905" s="33">
        <f>H906</f>
        <v>521</v>
      </c>
      <c r="I905" s="33">
        <f>I906</f>
        <v>541.79999999999995</v>
      </c>
      <c r="J905" s="33">
        <f>J906</f>
        <v>563.5</v>
      </c>
    </row>
    <row r="906" spans="1:15" ht="31.5" collapsed="1">
      <c r="A906" s="27"/>
      <c r="B906" s="28" t="s">
        <v>89</v>
      </c>
      <c r="C906" s="29">
        <v>926</v>
      </c>
      <c r="D906" s="30">
        <v>7</v>
      </c>
      <c r="E906" s="30">
        <v>3</v>
      </c>
      <c r="F906" s="31" t="s">
        <v>358</v>
      </c>
      <c r="G906" s="32">
        <v>600</v>
      </c>
      <c r="H906" s="33">
        <v>521</v>
      </c>
      <c r="I906" s="33">
        <v>541.79999999999995</v>
      </c>
      <c r="J906" s="33">
        <v>563.5</v>
      </c>
    </row>
    <row r="907" spans="1:15" ht="31.5" hidden="1" outlineLevel="1">
      <c r="A907" s="27"/>
      <c r="B907" s="28" t="s">
        <v>96</v>
      </c>
      <c r="C907" s="29">
        <v>926</v>
      </c>
      <c r="D907" s="30">
        <v>7</v>
      </c>
      <c r="E907" s="30">
        <v>3</v>
      </c>
      <c r="F907" s="31" t="s">
        <v>360</v>
      </c>
      <c r="G907" s="32"/>
      <c r="H907" s="33">
        <f>H908</f>
        <v>0</v>
      </c>
      <c r="I907" s="33">
        <f t="shared" ref="I907:J907" si="153">I908</f>
        <v>0</v>
      </c>
      <c r="J907" s="33">
        <f t="shared" si="153"/>
        <v>0</v>
      </c>
    </row>
    <row r="908" spans="1:15" ht="31.5" hidden="1" outlineLevel="1">
      <c r="A908" s="27"/>
      <c r="B908" s="28" t="s">
        <v>89</v>
      </c>
      <c r="C908" s="29">
        <v>926</v>
      </c>
      <c r="D908" s="30">
        <v>7</v>
      </c>
      <c r="E908" s="30">
        <v>3</v>
      </c>
      <c r="F908" s="31" t="s">
        <v>360</v>
      </c>
      <c r="G908" s="32">
        <v>600</v>
      </c>
      <c r="H908" s="33">
        <v>0</v>
      </c>
      <c r="I908" s="33">
        <v>0</v>
      </c>
      <c r="J908" s="33">
        <v>0</v>
      </c>
    </row>
    <row r="909" spans="1:15" ht="94.5">
      <c r="A909" s="27"/>
      <c r="B909" s="28" t="s">
        <v>359</v>
      </c>
      <c r="C909" s="29">
        <v>926</v>
      </c>
      <c r="D909" s="30">
        <v>7</v>
      </c>
      <c r="E909" s="30">
        <v>3</v>
      </c>
      <c r="F909" s="31" t="s">
        <v>907</v>
      </c>
      <c r="G909" s="32"/>
      <c r="H909" s="33">
        <f>H910</f>
        <v>93023.3</v>
      </c>
      <c r="I909" s="33">
        <f>I910</f>
        <v>0</v>
      </c>
      <c r="J909" s="33"/>
    </row>
    <row r="910" spans="1:15" ht="31.5" collapsed="1">
      <c r="A910" s="27"/>
      <c r="B910" s="28" t="s">
        <v>89</v>
      </c>
      <c r="C910" s="29">
        <v>926</v>
      </c>
      <c r="D910" s="30">
        <v>7</v>
      </c>
      <c r="E910" s="30">
        <v>3</v>
      </c>
      <c r="F910" s="31" t="s">
        <v>907</v>
      </c>
      <c r="G910" s="32">
        <v>600</v>
      </c>
      <c r="H910" s="33">
        <v>93023.3</v>
      </c>
      <c r="I910" s="33">
        <v>0</v>
      </c>
      <c r="J910" s="33"/>
      <c r="K910" s="66"/>
      <c r="L910" s="40"/>
      <c r="M910" s="62"/>
    </row>
    <row r="911" spans="1:15" hidden="1" outlineLevel="1">
      <c r="A911" s="27"/>
      <c r="B911" s="28" t="s">
        <v>342</v>
      </c>
      <c r="C911" s="29">
        <v>926</v>
      </c>
      <c r="D911" s="30">
        <v>7</v>
      </c>
      <c r="E911" s="30">
        <v>3</v>
      </c>
      <c r="F911" s="31" t="s">
        <v>361</v>
      </c>
      <c r="G911" s="32"/>
      <c r="H911" s="33">
        <f t="shared" ref="H911:J912" si="154">H912</f>
        <v>0</v>
      </c>
      <c r="I911" s="33">
        <f t="shared" si="154"/>
        <v>0</v>
      </c>
      <c r="J911" s="33">
        <f t="shared" si="154"/>
        <v>0</v>
      </c>
      <c r="K911" s="44"/>
      <c r="L911" s="40"/>
    </row>
    <row r="912" spans="1:15" hidden="1" outlineLevel="1">
      <c r="A912" s="27"/>
      <c r="B912" s="28" t="s">
        <v>326</v>
      </c>
      <c r="C912" s="29">
        <v>926</v>
      </c>
      <c r="D912" s="30">
        <v>7</v>
      </c>
      <c r="E912" s="30">
        <v>3</v>
      </c>
      <c r="F912" s="31" t="s">
        <v>362</v>
      </c>
      <c r="G912" s="32"/>
      <c r="H912" s="33">
        <f t="shared" si="154"/>
        <v>0</v>
      </c>
      <c r="I912" s="33">
        <f t="shared" si="154"/>
        <v>0</v>
      </c>
      <c r="J912" s="33">
        <f t="shared" si="154"/>
        <v>0</v>
      </c>
      <c r="K912" s="6"/>
      <c r="L912" s="6"/>
    </row>
    <row r="913" spans="1:13" ht="31.5" hidden="1" outlineLevel="1">
      <c r="A913" s="27"/>
      <c r="B913" s="28" t="s">
        <v>89</v>
      </c>
      <c r="C913" s="29">
        <v>926</v>
      </c>
      <c r="D913" s="30">
        <v>7</v>
      </c>
      <c r="E913" s="30">
        <v>3</v>
      </c>
      <c r="F913" s="31" t="s">
        <v>362</v>
      </c>
      <c r="G913" s="32">
        <v>600</v>
      </c>
      <c r="H913" s="33">
        <v>0</v>
      </c>
      <c r="I913" s="33">
        <v>0</v>
      </c>
      <c r="J913" s="33">
        <v>0</v>
      </c>
      <c r="K913" s="6"/>
      <c r="L913" s="6"/>
    </row>
    <row r="914" spans="1:13" collapsed="1">
      <c r="A914" s="27"/>
      <c r="B914" s="28" t="s">
        <v>46</v>
      </c>
      <c r="C914" s="29">
        <v>926</v>
      </c>
      <c r="D914" s="30">
        <v>7</v>
      </c>
      <c r="E914" s="30">
        <v>9</v>
      </c>
      <c r="F914" s="31"/>
      <c r="G914" s="32"/>
      <c r="H914" s="33">
        <f>H920+H915</f>
        <v>100</v>
      </c>
      <c r="I914" s="33">
        <f>I920+I915</f>
        <v>100</v>
      </c>
      <c r="J914" s="33">
        <f>J920+J915</f>
        <v>100</v>
      </c>
      <c r="K914" s="6"/>
      <c r="L914" s="6"/>
    </row>
    <row r="915" spans="1:13" hidden="1" outlineLevel="1">
      <c r="A915" s="27"/>
      <c r="B915" s="28" t="s">
        <v>867</v>
      </c>
      <c r="C915" s="29">
        <v>926</v>
      </c>
      <c r="D915" s="30">
        <v>7</v>
      </c>
      <c r="E915" s="30">
        <v>9</v>
      </c>
      <c r="F915" s="31" t="s">
        <v>82</v>
      </c>
      <c r="G915" s="32"/>
      <c r="H915" s="33">
        <f>H916</f>
        <v>0</v>
      </c>
      <c r="I915" s="33">
        <f t="shared" ref="I915:J918" si="155">I916</f>
        <v>0</v>
      </c>
      <c r="J915" s="33">
        <f t="shared" si="155"/>
        <v>0</v>
      </c>
      <c r="K915" s="6"/>
      <c r="L915" s="6"/>
    </row>
    <row r="916" spans="1:13" ht="31.5" hidden="1" outlineLevel="1">
      <c r="A916" s="27"/>
      <c r="B916" s="28" t="s">
        <v>197</v>
      </c>
      <c r="C916" s="29">
        <v>926</v>
      </c>
      <c r="D916" s="30">
        <v>7</v>
      </c>
      <c r="E916" s="30">
        <v>9</v>
      </c>
      <c r="F916" s="31" t="s">
        <v>198</v>
      </c>
      <c r="G916" s="32"/>
      <c r="H916" s="33">
        <f>H917</f>
        <v>0</v>
      </c>
      <c r="I916" s="33">
        <f t="shared" si="155"/>
        <v>0</v>
      </c>
      <c r="J916" s="33">
        <f t="shared" si="155"/>
        <v>0</v>
      </c>
      <c r="K916" s="6"/>
      <c r="L916" s="6"/>
    </row>
    <row r="917" spans="1:13" ht="31.5" hidden="1" outlineLevel="1">
      <c r="A917" s="27"/>
      <c r="B917" s="28" t="s">
        <v>908</v>
      </c>
      <c r="C917" s="29">
        <v>926</v>
      </c>
      <c r="D917" s="30">
        <v>7</v>
      </c>
      <c r="E917" s="30">
        <v>9</v>
      </c>
      <c r="F917" s="31" t="s">
        <v>206</v>
      </c>
      <c r="G917" s="32"/>
      <c r="H917" s="33">
        <f>H918</f>
        <v>0</v>
      </c>
      <c r="I917" s="33">
        <f t="shared" si="155"/>
        <v>0</v>
      </c>
      <c r="J917" s="33">
        <f t="shared" si="155"/>
        <v>0</v>
      </c>
      <c r="K917" s="6"/>
      <c r="L917" s="6"/>
    </row>
    <row r="918" spans="1:13" hidden="1" outlineLevel="1">
      <c r="A918" s="27"/>
      <c r="B918" s="28" t="s">
        <v>90</v>
      </c>
      <c r="C918" s="29">
        <v>926</v>
      </c>
      <c r="D918" s="30">
        <v>7</v>
      </c>
      <c r="E918" s="30">
        <v>9</v>
      </c>
      <c r="F918" s="31" t="s">
        <v>909</v>
      </c>
      <c r="G918" s="32"/>
      <c r="H918" s="33">
        <f>H919</f>
        <v>0</v>
      </c>
      <c r="I918" s="33">
        <f t="shared" si="155"/>
        <v>0</v>
      </c>
      <c r="J918" s="33">
        <f t="shared" si="155"/>
        <v>0</v>
      </c>
      <c r="K918" s="6"/>
      <c r="L918" s="6"/>
    </row>
    <row r="919" spans="1:13" ht="31.5" hidden="1" outlineLevel="1">
      <c r="A919" s="27"/>
      <c r="B919" s="28" t="s">
        <v>89</v>
      </c>
      <c r="C919" s="29">
        <v>926</v>
      </c>
      <c r="D919" s="30">
        <v>7</v>
      </c>
      <c r="E919" s="30">
        <v>9</v>
      </c>
      <c r="F919" s="31" t="s">
        <v>909</v>
      </c>
      <c r="G919" s="32">
        <v>600</v>
      </c>
      <c r="H919" s="33">
        <v>0</v>
      </c>
      <c r="I919" s="33"/>
      <c r="J919" s="33"/>
      <c r="K919" s="6"/>
      <c r="L919" s="6"/>
    </row>
    <row r="920" spans="1:13">
      <c r="A920" s="27"/>
      <c r="B920" s="28" t="s">
        <v>897</v>
      </c>
      <c r="C920" s="29">
        <v>926</v>
      </c>
      <c r="D920" s="30">
        <v>7</v>
      </c>
      <c r="E920" s="30">
        <v>9</v>
      </c>
      <c r="F920" s="31" t="s">
        <v>254</v>
      </c>
      <c r="G920" s="32"/>
      <c r="H920" s="33">
        <f>H921</f>
        <v>100</v>
      </c>
      <c r="I920" s="33">
        <f t="shared" ref="I920:J922" si="156">I921</f>
        <v>100</v>
      </c>
      <c r="J920" s="33">
        <f t="shared" si="156"/>
        <v>100</v>
      </c>
      <c r="K920" s="6"/>
      <c r="L920" s="6"/>
    </row>
    <row r="921" spans="1:13">
      <c r="A921" s="27"/>
      <c r="B921" s="28" t="s">
        <v>278</v>
      </c>
      <c r="C921" s="29">
        <v>926</v>
      </c>
      <c r="D921" s="30">
        <v>7</v>
      </c>
      <c r="E921" s="30">
        <v>9</v>
      </c>
      <c r="F921" s="31" t="s">
        <v>279</v>
      </c>
      <c r="G921" s="32"/>
      <c r="H921" s="33">
        <f>H922</f>
        <v>100</v>
      </c>
      <c r="I921" s="33">
        <f t="shared" si="156"/>
        <v>100</v>
      </c>
      <c r="J921" s="33">
        <f t="shared" si="156"/>
        <v>100</v>
      </c>
      <c r="K921" s="6"/>
      <c r="L921" s="6"/>
    </row>
    <row r="922" spans="1:13">
      <c r="A922" s="27"/>
      <c r="B922" s="28" t="s">
        <v>280</v>
      </c>
      <c r="C922" s="29">
        <v>926</v>
      </c>
      <c r="D922" s="30">
        <v>7</v>
      </c>
      <c r="E922" s="30">
        <v>9</v>
      </c>
      <c r="F922" s="31" t="s">
        <v>281</v>
      </c>
      <c r="G922" s="32"/>
      <c r="H922" s="33">
        <f t="shared" ref="H922:H931" si="157">H923</f>
        <v>100</v>
      </c>
      <c r="I922" s="33">
        <f t="shared" si="156"/>
        <v>100</v>
      </c>
      <c r="J922" s="33">
        <f t="shared" si="156"/>
        <v>100</v>
      </c>
      <c r="K922" s="6"/>
      <c r="L922" s="6"/>
    </row>
    <row r="923" spans="1:13" collapsed="1">
      <c r="A923" s="27"/>
      <c r="B923" s="28" t="s">
        <v>259</v>
      </c>
      <c r="C923" s="29">
        <v>926</v>
      </c>
      <c r="D923" s="30">
        <v>7</v>
      </c>
      <c r="E923" s="30">
        <v>9</v>
      </c>
      <c r="F923" s="31" t="s">
        <v>282</v>
      </c>
      <c r="G923" s="32"/>
      <c r="H923" s="33">
        <f>H924+H925</f>
        <v>100</v>
      </c>
      <c r="I923" s="33">
        <f t="shared" ref="I923:J923" si="158">I924+I925</f>
        <v>100</v>
      </c>
      <c r="J923" s="33">
        <f t="shared" si="158"/>
        <v>100</v>
      </c>
      <c r="K923" s="6"/>
      <c r="L923" s="6"/>
    </row>
    <row r="924" spans="1:13" ht="31.5" hidden="1" outlineLevel="1">
      <c r="A924" s="27"/>
      <c r="B924" s="28" t="s">
        <v>89</v>
      </c>
      <c r="C924" s="29">
        <v>926</v>
      </c>
      <c r="D924" s="30">
        <v>7</v>
      </c>
      <c r="E924" s="30">
        <v>9</v>
      </c>
      <c r="F924" s="31" t="s">
        <v>282</v>
      </c>
      <c r="G924" s="32">
        <v>600</v>
      </c>
      <c r="H924" s="33">
        <f>100-100</f>
        <v>0</v>
      </c>
      <c r="I924" s="33">
        <f>100-100</f>
        <v>0</v>
      </c>
      <c r="J924" s="33">
        <f>100-100</f>
        <v>0</v>
      </c>
      <c r="K924" s="6">
        <v>-100</v>
      </c>
      <c r="L924" s="6">
        <v>-100</v>
      </c>
      <c r="M924" s="6">
        <v>-100</v>
      </c>
    </row>
    <row r="925" spans="1:13" ht="31.5">
      <c r="A925" s="27"/>
      <c r="B925" s="28" t="s">
        <v>102</v>
      </c>
      <c r="C925" s="29">
        <v>926</v>
      </c>
      <c r="D925" s="30">
        <v>7</v>
      </c>
      <c r="E925" s="30">
        <v>9</v>
      </c>
      <c r="F925" s="31" t="s">
        <v>282</v>
      </c>
      <c r="G925" s="32">
        <v>200</v>
      </c>
      <c r="H925" s="33">
        <v>100</v>
      </c>
      <c r="I925" s="33">
        <v>100</v>
      </c>
      <c r="J925" s="33">
        <v>100</v>
      </c>
      <c r="K925" s="6">
        <v>100</v>
      </c>
      <c r="L925" s="6">
        <v>100</v>
      </c>
      <c r="M925" s="6">
        <v>100</v>
      </c>
    </row>
    <row r="926" spans="1:13">
      <c r="A926" s="27"/>
      <c r="B926" s="28" t="s">
        <v>48</v>
      </c>
      <c r="C926" s="29">
        <v>926</v>
      </c>
      <c r="D926" s="30">
        <v>8</v>
      </c>
      <c r="E926" s="30"/>
      <c r="F926" s="31"/>
      <c r="G926" s="32"/>
      <c r="H926" s="33">
        <f>H927+H968</f>
        <v>58673.399999999994</v>
      </c>
      <c r="I926" s="33">
        <f>I927+I968</f>
        <v>59230.2</v>
      </c>
      <c r="J926" s="33">
        <f>J927+J968</f>
        <v>59421.7</v>
      </c>
      <c r="K926" s="6"/>
      <c r="L926" s="6"/>
    </row>
    <row r="927" spans="1:13">
      <c r="A927" s="27"/>
      <c r="B927" s="28" t="s">
        <v>49</v>
      </c>
      <c r="C927" s="29">
        <v>926</v>
      </c>
      <c r="D927" s="30">
        <v>8</v>
      </c>
      <c r="E927" s="30">
        <v>1</v>
      </c>
      <c r="F927" s="31"/>
      <c r="G927" s="32"/>
      <c r="H927" s="33">
        <f>H938+H933+H928</f>
        <v>35232.899999999994</v>
      </c>
      <c r="I927" s="33">
        <f t="shared" ref="I927:J927" si="159">I938+I933+I928</f>
        <v>35877</v>
      </c>
      <c r="J927" s="33">
        <f t="shared" si="159"/>
        <v>36054.800000000003</v>
      </c>
      <c r="K927" s="6"/>
      <c r="L927" s="6"/>
    </row>
    <row r="928" spans="1:13">
      <c r="A928" s="45"/>
      <c r="B928" s="28" t="s">
        <v>246</v>
      </c>
      <c r="C928" s="29">
        <v>926</v>
      </c>
      <c r="D928" s="30">
        <v>8</v>
      </c>
      <c r="E928" s="30">
        <v>1</v>
      </c>
      <c r="F928" s="31" t="s">
        <v>247</v>
      </c>
      <c r="G928" s="32"/>
      <c r="H928" s="33">
        <f t="shared" si="157"/>
        <v>497.2</v>
      </c>
      <c r="I928" s="33">
        <f t="shared" ref="I928:I931" si="160">I929</f>
        <v>0</v>
      </c>
      <c r="J928" s="33">
        <f t="shared" ref="J928:J931" si="161">J929</f>
        <v>0</v>
      </c>
    </row>
    <row r="929" spans="1:12">
      <c r="A929" s="45"/>
      <c r="B929" s="28" t="s">
        <v>248</v>
      </c>
      <c r="C929" s="29">
        <v>926</v>
      </c>
      <c r="D929" s="30">
        <v>8</v>
      </c>
      <c r="E929" s="30">
        <v>1</v>
      </c>
      <c r="F929" s="31" t="s">
        <v>249</v>
      </c>
      <c r="G929" s="32"/>
      <c r="H929" s="33">
        <f t="shared" si="157"/>
        <v>497.2</v>
      </c>
      <c r="I929" s="33">
        <f t="shared" si="160"/>
        <v>0</v>
      </c>
      <c r="J929" s="33">
        <f t="shared" si="161"/>
        <v>0</v>
      </c>
    </row>
    <row r="930" spans="1:12" ht="47.25">
      <c r="A930" s="45"/>
      <c r="B930" s="28" t="s">
        <v>910</v>
      </c>
      <c r="C930" s="29">
        <v>926</v>
      </c>
      <c r="D930" s="30">
        <v>8</v>
      </c>
      <c r="E930" s="30">
        <v>1</v>
      </c>
      <c r="F930" s="31" t="s">
        <v>251</v>
      </c>
      <c r="G930" s="32"/>
      <c r="H930" s="33">
        <f t="shared" si="157"/>
        <v>497.2</v>
      </c>
      <c r="I930" s="33">
        <f t="shared" si="160"/>
        <v>0</v>
      </c>
      <c r="J930" s="33">
        <f t="shared" si="161"/>
        <v>0</v>
      </c>
      <c r="L930" s="6"/>
    </row>
    <row r="931" spans="1:12">
      <c r="A931" s="45"/>
      <c r="B931" s="28" t="s">
        <v>933</v>
      </c>
      <c r="C931" s="29">
        <v>926</v>
      </c>
      <c r="D931" s="30">
        <v>8</v>
      </c>
      <c r="E931" s="30">
        <v>1</v>
      </c>
      <c r="F931" s="31" t="s">
        <v>911</v>
      </c>
      <c r="G931" s="32"/>
      <c r="H931" s="33">
        <f t="shared" si="157"/>
        <v>497.2</v>
      </c>
      <c r="I931" s="33">
        <f t="shared" si="160"/>
        <v>0</v>
      </c>
      <c r="J931" s="33">
        <f t="shared" si="161"/>
        <v>0</v>
      </c>
      <c r="L931" s="6"/>
    </row>
    <row r="932" spans="1:12" ht="31.5">
      <c r="A932" s="45"/>
      <c r="B932" s="28" t="s">
        <v>89</v>
      </c>
      <c r="C932" s="29">
        <v>926</v>
      </c>
      <c r="D932" s="30">
        <v>8</v>
      </c>
      <c r="E932" s="30">
        <v>1</v>
      </c>
      <c r="F932" s="31" t="s">
        <v>911</v>
      </c>
      <c r="G932" s="32">
        <v>600</v>
      </c>
      <c r="H932" s="33">
        <f>390+107.2</f>
        <v>497.2</v>
      </c>
      <c r="I932" s="33">
        <v>0</v>
      </c>
      <c r="J932" s="33">
        <v>0</v>
      </c>
      <c r="K932" s="8">
        <v>107.2</v>
      </c>
      <c r="L932" s="6"/>
    </row>
    <row r="933" spans="1:12" ht="47.25">
      <c r="A933" s="27"/>
      <c r="B933" s="28" t="s">
        <v>936</v>
      </c>
      <c r="C933" s="29">
        <v>926</v>
      </c>
      <c r="D933" s="30">
        <v>8</v>
      </c>
      <c r="E933" s="30">
        <v>1</v>
      </c>
      <c r="F933" s="31" t="s">
        <v>306</v>
      </c>
      <c r="G933" s="32"/>
      <c r="H933" s="33">
        <f>H934</f>
        <v>70</v>
      </c>
      <c r="I933" s="33">
        <f t="shared" ref="I933:J936" si="162">I934</f>
        <v>0</v>
      </c>
      <c r="J933" s="33">
        <f t="shared" si="162"/>
        <v>0</v>
      </c>
      <c r="K933" s="6"/>
      <c r="L933" s="6"/>
    </row>
    <row r="934" spans="1:12" ht="47.25">
      <c r="A934" s="27"/>
      <c r="B934" s="28" t="s">
        <v>937</v>
      </c>
      <c r="C934" s="29">
        <v>926</v>
      </c>
      <c r="D934" s="30">
        <v>8</v>
      </c>
      <c r="E934" s="30">
        <v>1</v>
      </c>
      <c r="F934" s="31" t="s">
        <v>307</v>
      </c>
      <c r="G934" s="32"/>
      <c r="H934" s="33">
        <f>H935</f>
        <v>70</v>
      </c>
      <c r="I934" s="33">
        <f t="shared" si="162"/>
        <v>0</v>
      </c>
      <c r="J934" s="33">
        <f t="shared" si="162"/>
        <v>0</v>
      </c>
      <c r="K934" s="6"/>
      <c r="L934" s="6"/>
    </row>
    <row r="935" spans="1:12" ht="63">
      <c r="A935" s="27"/>
      <c r="B935" s="28" t="s">
        <v>308</v>
      </c>
      <c r="C935" s="29">
        <v>926</v>
      </c>
      <c r="D935" s="30">
        <v>8</v>
      </c>
      <c r="E935" s="30">
        <v>1</v>
      </c>
      <c r="F935" s="31" t="s">
        <v>309</v>
      </c>
      <c r="G935" s="32"/>
      <c r="H935" s="33">
        <f>H936</f>
        <v>70</v>
      </c>
      <c r="I935" s="33">
        <f t="shared" si="162"/>
        <v>0</v>
      </c>
      <c r="J935" s="33">
        <f t="shared" si="162"/>
        <v>0</v>
      </c>
      <c r="K935" s="6"/>
      <c r="L935" s="6"/>
    </row>
    <row r="936" spans="1:12">
      <c r="A936" s="27"/>
      <c r="B936" s="28" t="s">
        <v>310</v>
      </c>
      <c r="C936" s="29">
        <v>926</v>
      </c>
      <c r="D936" s="30">
        <v>8</v>
      </c>
      <c r="E936" s="30">
        <v>1</v>
      </c>
      <c r="F936" s="31" t="s">
        <v>311</v>
      </c>
      <c r="G936" s="32"/>
      <c r="H936" s="33">
        <f>H937</f>
        <v>70</v>
      </c>
      <c r="I936" s="33">
        <f t="shared" si="162"/>
        <v>0</v>
      </c>
      <c r="J936" s="33">
        <f t="shared" si="162"/>
        <v>0</v>
      </c>
      <c r="K936" s="6"/>
      <c r="L936" s="6"/>
    </row>
    <row r="937" spans="1:12" ht="31.5">
      <c r="A937" s="27"/>
      <c r="B937" s="28" t="s">
        <v>89</v>
      </c>
      <c r="C937" s="29">
        <v>926</v>
      </c>
      <c r="D937" s="30">
        <v>8</v>
      </c>
      <c r="E937" s="30">
        <v>1</v>
      </c>
      <c r="F937" s="31" t="s">
        <v>311</v>
      </c>
      <c r="G937" s="32">
        <v>600</v>
      </c>
      <c r="H937" s="33">
        <v>70</v>
      </c>
      <c r="I937" s="33">
        <v>0</v>
      </c>
      <c r="J937" s="33">
        <v>0</v>
      </c>
      <c r="K937" s="6"/>
      <c r="L937" s="6"/>
    </row>
    <row r="938" spans="1:12">
      <c r="A938" s="27"/>
      <c r="B938" s="28" t="s">
        <v>904</v>
      </c>
      <c r="C938" s="29">
        <v>926</v>
      </c>
      <c r="D938" s="30">
        <v>8</v>
      </c>
      <c r="E938" s="30">
        <v>1</v>
      </c>
      <c r="F938" s="31" t="s">
        <v>905</v>
      </c>
      <c r="G938" s="32"/>
      <c r="H938" s="33">
        <f>H939+H953</f>
        <v>34665.699999999997</v>
      </c>
      <c r="I938" s="33">
        <f>I939+I953</f>
        <v>35877</v>
      </c>
      <c r="J938" s="33">
        <f>J939+J953</f>
        <v>36054.800000000003</v>
      </c>
      <c r="K938" s="6"/>
      <c r="L938" s="6"/>
    </row>
    <row r="939" spans="1:12" ht="31.5">
      <c r="A939" s="27"/>
      <c r="B939" s="28" t="s">
        <v>318</v>
      </c>
      <c r="C939" s="29">
        <v>926</v>
      </c>
      <c r="D939" s="30">
        <v>8</v>
      </c>
      <c r="E939" s="30">
        <v>1</v>
      </c>
      <c r="F939" s="31" t="s">
        <v>319</v>
      </c>
      <c r="G939" s="32"/>
      <c r="H939" s="33">
        <f t="shared" ref="H939:H943" si="163">H940</f>
        <v>22158.5</v>
      </c>
      <c r="I939" s="33">
        <f t="shared" ref="I939:I943" si="164">I940</f>
        <v>23598.600000000002</v>
      </c>
      <c r="J939" s="33">
        <f t="shared" ref="J939:J943" si="165">J940</f>
        <v>23759.599999999999</v>
      </c>
      <c r="K939" s="6"/>
      <c r="L939" s="6"/>
    </row>
    <row r="940" spans="1:12">
      <c r="A940" s="27"/>
      <c r="B940" s="28" t="s">
        <v>320</v>
      </c>
      <c r="C940" s="29">
        <v>926</v>
      </c>
      <c r="D940" s="30">
        <v>8</v>
      </c>
      <c r="E940" s="30">
        <v>1</v>
      </c>
      <c r="F940" s="31" t="s">
        <v>321</v>
      </c>
      <c r="G940" s="32"/>
      <c r="H940" s="33">
        <f>H941+H951+H949+H943+H945+H947</f>
        <v>22158.5</v>
      </c>
      <c r="I940" s="33">
        <f>I941+I951+I949+I943+I945+I947</f>
        <v>23598.600000000002</v>
      </c>
      <c r="J940" s="33">
        <f>J941+J951+J949+J943+J945+J947</f>
        <v>23759.599999999999</v>
      </c>
      <c r="K940" s="6"/>
      <c r="L940" s="6"/>
    </row>
    <row r="941" spans="1:12" ht="31.5">
      <c r="A941" s="27"/>
      <c r="B941" s="28" t="s">
        <v>188</v>
      </c>
      <c r="C941" s="29">
        <v>926</v>
      </c>
      <c r="D941" s="30">
        <v>8</v>
      </c>
      <c r="E941" s="30">
        <v>1</v>
      </c>
      <c r="F941" s="31" t="s">
        <v>322</v>
      </c>
      <c r="G941" s="32"/>
      <c r="H941" s="33">
        <f t="shared" si="163"/>
        <v>21510.9</v>
      </c>
      <c r="I941" s="33">
        <f>I942</f>
        <v>22434.9</v>
      </c>
      <c r="J941" s="33">
        <f>J942</f>
        <v>22464.1</v>
      </c>
      <c r="K941" s="6"/>
      <c r="L941" s="6"/>
    </row>
    <row r="942" spans="1:12" ht="31.5">
      <c r="A942" s="27"/>
      <c r="B942" s="28" t="s">
        <v>89</v>
      </c>
      <c r="C942" s="29">
        <v>926</v>
      </c>
      <c r="D942" s="30">
        <v>8</v>
      </c>
      <c r="E942" s="30">
        <v>1</v>
      </c>
      <c r="F942" s="31" t="s">
        <v>322</v>
      </c>
      <c r="G942" s="32">
        <v>600</v>
      </c>
      <c r="H942" s="33">
        <f>21120.9+390</f>
        <v>21510.9</v>
      </c>
      <c r="I942" s="33">
        <v>22434.9</v>
      </c>
      <c r="J942" s="33">
        <v>22464.1</v>
      </c>
      <c r="K942" s="6">
        <v>390</v>
      </c>
      <c r="L942" s="6"/>
    </row>
    <row r="943" spans="1:12">
      <c r="A943" s="27"/>
      <c r="B943" s="28" t="s">
        <v>87</v>
      </c>
      <c r="C943" s="29">
        <v>926</v>
      </c>
      <c r="D943" s="30">
        <v>8</v>
      </c>
      <c r="E943" s="30">
        <v>1</v>
      </c>
      <c r="F943" s="53" t="s">
        <v>323</v>
      </c>
      <c r="G943" s="32"/>
      <c r="H943" s="33">
        <f t="shared" si="163"/>
        <v>0</v>
      </c>
      <c r="I943" s="33">
        <f t="shared" si="164"/>
        <v>500</v>
      </c>
      <c r="J943" s="33">
        <f t="shared" si="165"/>
        <v>600</v>
      </c>
      <c r="L943" s="6"/>
    </row>
    <row r="944" spans="1:12" ht="31.5" collapsed="1">
      <c r="A944" s="27"/>
      <c r="B944" s="28" t="s">
        <v>89</v>
      </c>
      <c r="C944" s="29">
        <v>926</v>
      </c>
      <c r="D944" s="30">
        <v>8</v>
      </c>
      <c r="E944" s="30">
        <v>1</v>
      </c>
      <c r="F944" s="53" t="s">
        <v>323</v>
      </c>
      <c r="G944" s="32">
        <v>600</v>
      </c>
      <c r="H944" s="33">
        <v>0</v>
      </c>
      <c r="I944" s="33">
        <v>500</v>
      </c>
      <c r="J944" s="33">
        <v>600</v>
      </c>
      <c r="K944" s="44"/>
      <c r="L944" s="6"/>
    </row>
    <row r="945" spans="1:12" hidden="1" outlineLevel="1">
      <c r="A945" s="27"/>
      <c r="B945" s="28" t="s">
        <v>90</v>
      </c>
      <c r="C945" s="29">
        <v>926</v>
      </c>
      <c r="D945" s="30">
        <v>8</v>
      </c>
      <c r="E945" s="30">
        <v>1</v>
      </c>
      <c r="F945" s="53" t="s">
        <v>324</v>
      </c>
      <c r="G945" s="32"/>
      <c r="H945" s="33">
        <f t="shared" ref="H945:J945" si="166">H946</f>
        <v>0</v>
      </c>
      <c r="I945" s="33">
        <f t="shared" si="166"/>
        <v>0</v>
      </c>
      <c r="J945" s="33">
        <f t="shared" si="166"/>
        <v>0</v>
      </c>
      <c r="L945" s="6"/>
    </row>
    <row r="946" spans="1:12" ht="31.5" hidden="1" outlineLevel="1">
      <c r="A946" s="27"/>
      <c r="B946" s="28" t="s">
        <v>89</v>
      </c>
      <c r="C946" s="29">
        <v>926</v>
      </c>
      <c r="D946" s="30">
        <v>8</v>
      </c>
      <c r="E946" s="30">
        <v>1</v>
      </c>
      <c r="F946" s="53" t="s">
        <v>324</v>
      </c>
      <c r="G946" s="32">
        <v>600</v>
      </c>
      <c r="H946" s="33">
        <v>0</v>
      </c>
      <c r="I946" s="33">
        <v>0</v>
      </c>
      <c r="J946" s="33">
        <v>0</v>
      </c>
      <c r="K946" s="44"/>
      <c r="L946" s="6"/>
    </row>
    <row r="947" spans="1:12" ht="31.5">
      <c r="A947" s="27"/>
      <c r="B947" s="28" t="s">
        <v>105</v>
      </c>
      <c r="C947" s="29">
        <v>926</v>
      </c>
      <c r="D947" s="30">
        <v>8</v>
      </c>
      <c r="E947" s="30">
        <v>1</v>
      </c>
      <c r="F947" s="53" t="s">
        <v>325</v>
      </c>
      <c r="G947" s="32"/>
      <c r="H947" s="33">
        <f t="shared" ref="H947:J947" si="167">H948</f>
        <v>50</v>
      </c>
      <c r="I947" s="33">
        <f t="shared" si="167"/>
        <v>50</v>
      </c>
      <c r="J947" s="33">
        <f t="shared" si="167"/>
        <v>50</v>
      </c>
      <c r="L947" s="6"/>
    </row>
    <row r="948" spans="1:12" ht="31.5" collapsed="1">
      <c r="A948" s="27"/>
      <c r="B948" s="28" t="s">
        <v>89</v>
      </c>
      <c r="C948" s="29">
        <v>926</v>
      </c>
      <c r="D948" s="30">
        <v>8</v>
      </c>
      <c r="E948" s="30">
        <v>1</v>
      </c>
      <c r="F948" s="53" t="s">
        <v>325</v>
      </c>
      <c r="G948" s="32">
        <v>600</v>
      </c>
      <c r="H948" s="33">
        <v>50</v>
      </c>
      <c r="I948" s="33">
        <v>50</v>
      </c>
      <c r="J948" s="33">
        <v>50</v>
      </c>
      <c r="K948" s="44"/>
      <c r="L948" s="6"/>
    </row>
    <row r="949" spans="1:12" ht="31.5" hidden="1" outlineLevel="1">
      <c r="A949" s="27"/>
      <c r="B949" s="28" t="s">
        <v>96</v>
      </c>
      <c r="C949" s="29">
        <v>926</v>
      </c>
      <c r="D949" s="30">
        <v>8</v>
      </c>
      <c r="E949" s="30">
        <v>1</v>
      </c>
      <c r="F949" s="31" t="s">
        <v>912</v>
      </c>
      <c r="G949" s="32"/>
      <c r="H949" s="33">
        <f>H950</f>
        <v>0</v>
      </c>
      <c r="I949" s="33">
        <f t="shared" ref="I949:J949" si="168">I950</f>
        <v>0</v>
      </c>
      <c r="J949" s="33">
        <f t="shared" si="168"/>
        <v>0</v>
      </c>
      <c r="L949" s="6"/>
    </row>
    <row r="950" spans="1:12" ht="31.5" hidden="1" outlineLevel="1">
      <c r="A950" s="27"/>
      <c r="B950" s="28" t="s">
        <v>89</v>
      </c>
      <c r="C950" s="29">
        <v>926</v>
      </c>
      <c r="D950" s="30">
        <v>8</v>
      </c>
      <c r="E950" s="30">
        <v>1</v>
      </c>
      <c r="F950" s="31" t="s">
        <v>912</v>
      </c>
      <c r="G950" s="32">
        <v>600</v>
      </c>
      <c r="H950" s="33"/>
      <c r="I950" s="33"/>
      <c r="J950" s="33"/>
      <c r="L950" s="6"/>
    </row>
    <row r="951" spans="1:12">
      <c r="A951" s="27"/>
      <c r="B951" s="28" t="s">
        <v>326</v>
      </c>
      <c r="C951" s="29">
        <v>926</v>
      </c>
      <c r="D951" s="30">
        <v>8</v>
      </c>
      <c r="E951" s="30">
        <v>1</v>
      </c>
      <c r="F951" s="31" t="s">
        <v>327</v>
      </c>
      <c r="G951" s="32"/>
      <c r="H951" s="33">
        <f>H952</f>
        <v>597.6</v>
      </c>
      <c r="I951" s="33">
        <f>I952</f>
        <v>613.70000000000005</v>
      </c>
      <c r="J951" s="33">
        <f>J952</f>
        <v>645.5</v>
      </c>
      <c r="L951" s="6"/>
    </row>
    <row r="952" spans="1:12" ht="31.5">
      <c r="A952" s="27"/>
      <c r="B952" s="28" t="s">
        <v>89</v>
      </c>
      <c r="C952" s="29">
        <v>926</v>
      </c>
      <c r="D952" s="30">
        <v>8</v>
      </c>
      <c r="E952" s="30">
        <v>1</v>
      </c>
      <c r="F952" s="31" t="s">
        <v>327</v>
      </c>
      <c r="G952" s="32">
        <v>600</v>
      </c>
      <c r="H952" s="33">
        <v>597.6</v>
      </c>
      <c r="I952" s="33">
        <v>613.70000000000005</v>
      </c>
      <c r="J952" s="33">
        <v>645.5</v>
      </c>
      <c r="L952" s="6"/>
    </row>
    <row r="953" spans="1:12">
      <c r="A953" s="27"/>
      <c r="B953" s="28" t="s">
        <v>913</v>
      </c>
      <c r="C953" s="29">
        <v>926</v>
      </c>
      <c r="D953" s="30">
        <v>8</v>
      </c>
      <c r="E953" s="30">
        <v>1</v>
      </c>
      <c r="F953" s="31" t="s">
        <v>337</v>
      </c>
      <c r="G953" s="32"/>
      <c r="H953" s="33">
        <f>H954+H965</f>
        <v>12507.2</v>
      </c>
      <c r="I953" s="33">
        <f>I954+I965</f>
        <v>12278.4</v>
      </c>
      <c r="J953" s="33">
        <f>J954+J965</f>
        <v>12295.2</v>
      </c>
      <c r="L953" s="6"/>
    </row>
    <row r="954" spans="1:12">
      <c r="A954" s="27"/>
      <c r="B954" s="68" t="s">
        <v>338</v>
      </c>
      <c r="C954" s="29">
        <v>926</v>
      </c>
      <c r="D954" s="30">
        <v>8</v>
      </c>
      <c r="E954" s="30">
        <v>1</v>
      </c>
      <c r="F954" s="31" t="s">
        <v>339</v>
      </c>
      <c r="G954" s="32"/>
      <c r="H954" s="33">
        <f>H955+H963+H957+H959+H961</f>
        <v>12507.2</v>
      </c>
      <c r="I954" s="33">
        <f>I955+I963+I957+I959+I961</f>
        <v>12278.4</v>
      </c>
      <c r="J954" s="33">
        <f>J955+J963+J957+J959+J961</f>
        <v>12295.2</v>
      </c>
      <c r="L954" s="6"/>
    </row>
    <row r="955" spans="1:12" ht="31.5">
      <c r="A955" s="27"/>
      <c r="B955" s="28" t="s">
        <v>340</v>
      </c>
      <c r="C955" s="29">
        <v>926</v>
      </c>
      <c r="D955" s="30">
        <v>8</v>
      </c>
      <c r="E955" s="30">
        <v>1</v>
      </c>
      <c r="F955" s="31" t="s">
        <v>341</v>
      </c>
      <c r="G955" s="32"/>
      <c r="H955" s="33">
        <f>H956</f>
        <v>12357.2</v>
      </c>
      <c r="I955" s="33">
        <f>I956</f>
        <v>12128.4</v>
      </c>
      <c r="J955" s="33">
        <f>J956</f>
        <v>12145.2</v>
      </c>
      <c r="L955" s="6"/>
    </row>
    <row r="956" spans="1:12" ht="31.5">
      <c r="A956" s="27"/>
      <c r="B956" s="28" t="s">
        <v>89</v>
      </c>
      <c r="C956" s="29">
        <v>926</v>
      </c>
      <c r="D956" s="30">
        <v>8</v>
      </c>
      <c r="E956" s="30">
        <v>1</v>
      </c>
      <c r="F956" s="31" t="s">
        <v>341</v>
      </c>
      <c r="G956" s="32">
        <v>600</v>
      </c>
      <c r="H956" s="33">
        <v>12357.2</v>
      </c>
      <c r="I956" s="33">
        <v>12128.4</v>
      </c>
      <c r="J956" s="33">
        <v>12145.2</v>
      </c>
      <c r="L956" s="6"/>
    </row>
    <row r="957" spans="1:12">
      <c r="A957" s="27"/>
      <c r="B957" s="28" t="s">
        <v>87</v>
      </c>
      <c r="C957" s="29">
        <v>926</v>
      </c>
      <c r="D957" s="30">
        <v>8</v>
      </c>
      <c r="E957" s="30">
        <v>1</v>
      </c>
      <c r="F957" s="53" t="s">
        <v>346</v>
      </c>
      <c r="G957" s="32"/>
      <c r="H957" s="33">
        <f t="shared" ref="H957:J957" si="169">H958</f>
        <v>100</v>
      </c>
      <c r="I957" s="33">
        <f t="shared" si="169"/>
        <v>100</v>
      </c>
      <c r="J957" s="33">
        <f t="shared" si="169"/>
        <v>100</v>
      </c>
      <c r="L957" s="6"/>
    </row>
    <row r="958" spans="1:12" ht="31.5" collapsed="1">
      <c r="A958" s="27"/>
      <c r="B958" s="28" t="s">
        <v>89</v>
      </c>
      <c r="C958" s="29">
        <v>926</v>
      </c>
      <c r="D958" s="30">
        <v>8</v>
      </c>
      <c r="E958" s="30">
        <v>1</v>
      </c>
      <c r="F958" s="53" t="s">
        <v>346</v>
      </c>
      <c r="G958" s="32">
        <v>600</v>
      </c>
      <c r="H958" s="33">
        <v>100</v>
      </c>
      <c r="I958" s="33">
        <v>100</v>
      </c>
      <c r="J958" s="33">
        <v>100</v>
      </c>
      <c r="K958" s="44"/>
      <c r="L958" s="6"/>
    </row>
    <row r="959" spans="1:12" hidden="1" outlineLevel="1">
      <c r="A959" s="27"/>
      <c r="B959" s="28" t="s">
        <v>90</v>
      </c>
      <c r="C959" s="29">
        <v>926</v>
      </c>
      <c r="D959" s="30">
        <v>8</v>
      </c>
      <c r="E959" s="30">
        <v>1</v>
      </c>
      <c r="F959" s="53" t="s">
        <v>347</v>
      </c>
      <c r="G959" s="32"/>
      <c r="H959" s="33">
        <f t="shared" ref="H959:J959" si="170">H960</f>
        <v>0</v>
      </c>
      <c r="I959" s="33">
        <f t="shared" si="170"/>
        <v>0</v>
      </c>
      <c r="J959" s="33">
        <f t="shared" si="170"/>
        <v>0</v>
      </c>
      <c r="L959" s="6"/>
    </row>
    <row r="960" spans="1:12" ht="31.5" hidden="1" outlineLevel="1">
      <c r="A960" s="27"/>
      <c r="B960" s="28" t="s">
        <v>89</v>
      </c>
      <c r="C960" s="29">
        <v>926</v>
      </c>
      <c r="D960" s="30">
        <v>8</v>
      </c>
      <c r="E960" s="30">
        <v>1</v>
      </c>
      <c r="F960" s="53" t="s">
        <v>347</v>
      </c>
      <c r="G960" s="32">
        <v>600</v>
      </c>
      <c r="H960" s="33">
        <v>0</v>
      </c>
      <c r="I960" s="33">
        <v>0</v>
      </c>
      <c r="J960" s="33">
        <v>0</v>
      </c>
      <c r="K960" s="44"/>
      <c r="L960" s="6"/>
    </row>
    <row r="961" spans="1:13" ht="31.5">
      <c r="A961" s="27"/>
      <c r="B961" s="28" t="s">
        <v>105</v>
      </c>
      <c r="C961" s="29">
        <v>926</v>
      </c>
      <c r="D961" s="30">
        <v>8</v>
      </c>
      <c r="E961" s="30">
        <v>1</v>
      </c>
      <c r="F961" s="53" t="s">
        <v>348</v>
      </c>
      <c r="G961" s="32"/>
      <c r="H961" s="33">
        <f t="shared" ref="H961:J961" si="171">H962</f>
        <v>50</v>
      </c>
      <c r="I961" s="33">
        <f t="shared" si="171"/>
        <v>50</v>
      </c>
      <c r="J961" s="33">
        <f t="shared" si="171"/>
        <v>50</v>
      </c>
      <c r="L961" s="6"/>
    </row>
    <row r="962" spans="1:13" ht="31.5" collapsed="1">
      <c r="A962" s="27"/>
      <c r="B962" s="28" t="s">
        <v>89</v>
      </c>
      <c r="C962" s="29">
        <v>926</v>
      </c>
      <c r="D962" s="30">
        <v>8</v>
      </c>
      <c r="E962" s="30">
        <v>1</v>
      </c>
      <c r="F962" s="53" t="s">
        <v>348</v>
      </c>
      <c r="G962" s="32">
        <v>600</v>
      </c>
      <c r="H962" s="33">
        <v>50</v>
      </c>
      <c r="I962" s="33">
        <v>50</v>
      </c>
      <c r="J962" s="33">
        <v>50</v>
      </c>
      <c r="K962" s="44"/>
      <c r="L962" s="6"/>
    </row>
    <row r="963" spans="1:13" ht="31.5" hidden="1" outlineLevel="1">
      <c r="A963" s="27"/>
      <c r="B963" s="28" t="s">
        <v>96</v>
      </c>
      <c r="C963" s="29">
        <v>926</v>
      </c>
      <c r="D963" s="30">
        <v>8</v>
      </c>
      <c r="E963" s="30">
        <v>1</v>
      </c>
      <c r="F963" s="31" t="s">
        <v>349</v>
      </c>
      <c r="G963" s="32"/>
      <c r="H963" s="33">
        <f>H964</f>
        <v>0</v>
      </c>
      <c r="I963" s="33">
        <v>0</v>
      </c>
      <c r="J963" s="33">
        <v>0</v>
      </c>
      <c r="L963" s="6"/>
    </row>
    <row r="964" spans="1:13" ht="31.5" hidden="1" outlineLevel="1">
      <c r="A964" s="27"/>
      <c r="B964" s="28" t="s">
        <v>89</v>
      </c>
      <c r="C964" s="29">
        <v>926</v>
      </c>
      <c r="D964" s="30">
        <v>8</v>
      </c>
      <c r="E964" s="30">
        <v>1</v>
      </c>
      <c r="F964" s="31" t="s">
        <v>349</v>
      </c>
      <c r="G964" s="32">
        <v>600</v>
      </c>
      <c r="H964" s="33">
        <v>0</v>
      </c>
      <c r="I964" s="33">
        <v>0</v>
      </c>
      <c r="J964" s="33">
        <v>0</v>
      </c>
      <c r="L964" s="6"/>
    </row>
    <row r="965" spans="1:13" hidden="1" outlineLevel="1">
      <c r="A965" s="27"/>
      <c r="B965" s="28" t="s">
        <v>342</v>
      </c>
      <c r="C965" s="29">
        <v>926</v>
      </c>
      <c r="D965" s="30">
        <v>8</v>
      </c>
      <c r="E965" s="30">
        <v>1</v>
      </c>
      <c r="F965" s="31" t="s">
        <v>343</v>
      </c>
      <c r="G965" s="32"/>
      <c r="H965" s="33">
        <f t="shared" ref="H965:J966" si="172">H966</f>
        <v>0</v>
      </c>
      <c r="I965" s="33">
        <f t="shared" si="172"/>
        <v>0</v>
      </c>
      <c r="J965" s="33">
        <f t="shared" si="172"/>
        <v>0</v>
      </c>
      <c r="K965" s="6"/>
      <c r="L965" s="6"/>
    </row>
    <row r="966" spans="1:13" hidden="1" outlineLevel="1">
      <c r="A966" s="27"/>
      <c r="B966" s="28" t="s">
        <v>344</v>
      </c>
      <c r="C966" s="29">
        <v>926</v>
      </c>
      <c r="D966" s="30">
        <v>8</v>
      </c>
      <c r="E966" s="30">
        <v>1</v>
      </c>
      <c r="F966" s="31" t="s">
        <v>345</v>
      </c>
      <c r="G966" s="32"/>
      <c r="H966" s="33">
        <f t="shared" si="172"/>
        <v>0</v>
      </c>
      <c r="I966" s="33">
        <f t="shared" si="172"/>
        <v>0</v>
      </c>
      <c r="J966" s="33">
        <f t="shared" si="172"/>
        <v>0</v>
      </c>
      <c r="K966" s="6"/>
      <c r="L966" s="6"/>
    </row>
    <row r="967" spans="1:13" ht="31.5" hidden="1" outlineLevel="1">
      <c r="A967" s="27"/>
      <c r="B967" s="28" t="s">
        <v>89</v>
      </c>
      <c r="C967" s="29">
        <v>926</v>
      </c>
      <c r="D967" s="30">
        <v>8</v>
      </c>
      <c r="E967" s="30">
        <v>1</v>
      </c>
      <c r="F967" s="31" t="s">
        <v>345</v>
      </c>
      <c r="G967" s="32">
        <v>600</v>
      </c>
      <c r="H967" s="33">
        <v>0</v>
      </c>
      <c r="I967" s="33">
        <v>0</v>
      </c>
      <c r="J967" s="33">
        <v>0</v>
      </c>
      <c r="K967" s="6"/>
      <c r="L967" s="6"/>
    </row>
    <row r="968" spans="1:13">
      <c r="A968" s="27"/>
      <c r="B968" s="28" t="s">
        <v>872</v>
      </c>
      <c r="C968" s="29">
        <v>926</v>
      </c>
      <c r="D968" s="30">
        <v>8</v>
      </c>
      <c r="E968" s="30">
        <v>4</v>
      </c>
      <c r="F968" s="31"/>
      <c r="G968" s="32"/>
      <c r="H968" s="33">
        <f>H969+H975</f>
        <v>23440.5</v>
      </c>
      <c r="I968" s="33">
        <f>I969+I975</f>
        <v>23353.200000000001</v>
      </c>
      <c r="J968" s="33">
        <f>J969+J975</f>
        <v>23366.899999999998</v>
      </c>
      <c r="K968" s="6"/>
      <c r="L968" s="6"/>
    </row>
    <row r="969" spans="1:13">
      <c r="A969" s="27"/>
      <c r="B969" s="28" t="s">
        <v>897</v>
      </c>
      <c r="C969" s="29">
        <v>926</v>
      </c>
      <c r="D969" s="30">
        <v>8</v>
      </c>
      <c r="E969" s="30">
        <v>4</v>
      </c>
      <c r="F969" s="31" t="s">
        <v>254</v>
      </c>
      <c r="G969" s="32"/>
      <c r="H969" s="33">
        <f>H970</f>
        <v>10</v>
      </c>
      <c r="I969" s="33">
        <f t="shared" ref="I969:J971" si="173">I970</f>
        <v>10</v>
      </c>
      <c r="J969" s="33">
        <f t="shared" si="173"/>
        <v>10</v>
      </c>
      <c r="K969" s="6"/>
      <c r="L969" s="6"/>
    </row>
    <row r="970" spans="1:13">
      <c r="A970" s="27"/>
      <c r="B970" s="28" t="s">
        <v>267</v>
      </c>
      <c r="C970" s="29">
        <v>926</v>
      </c>
      <c r="D970" s="30">
        <v>8</v>
      </c>
      <c r="E970" s="30">
        <v>4</v>
      </c>
      <c r="F970" s="31" t="s">
        <v>268</v>
      </c>
      <c r="G970" s="32"/>
      <c r="H970" s="33">
        <f>H971</f>
        <v>10</v>
      </c>
      <c r="I970" s="33">
        <f t="shared" si="173"/>
        <v>10</v>
      </c>
      <c r="J970" s="33">
        <f t="shared" si="173"/>
        <v>10</v>
      </c>
      <c r="K970" s="6"/>
      <c r="L970" s="6"/>
    </row>
    <row r="971" spans="1:13" ht="31.5">
      <c r="A971" s="27"/>
      <c r="B971" s="28" t="s">
        <v>269</v>
      </c>
      <c r="C971" s="29">
        <v>926</v>
      </c>
      <c r="D971" s="30">
        <v>8</v>
      </c>
      <c r="E971" s="30">
        <v>4</v>
      </c>
      <c r="F971" s="31" t="s">
        <v>270</v>
      </c>
      <c r="G971" s="32"/>
      <c r="H971" s="33">
        <f>H972</f>
        <v>10</v>
      </c>
      <c r="I971" s="33">
        <f t="shared" si="173"/>
        <v>10</v>
      </c>
      <c r="J971" s="33">
        <f t="shared" si="173"/>
        <v>10</v>
      </c>
      <c r="K971" s="6"/>
      <c r="L971" s="6"/>
    </row>
    <row r="972" spans="1:13" ht="31.5">
      <c r="A972" s="27"/>
      <c r="B972" s="28" t="s">
        <v>271</v>
      </c>
      <c r="C972" s="29">
        <v>926</v>
      </c>
      <c r="D972" s="30">
        <v>8</v>
      </c>
      <c r="E972" s="30">
        <v>4</v>
      </c>
      <c r="F972" s="31" t="s">
        <v>272</v>
      </c>
      <c r="G972" s="32"/>
      <c r="H972" s="33">
        <f>H974+H973</f>
        <v>10</v>
      </c>
      <c r="I972" s="33">
        <f>I974+I973</f>
        <v>10</v>
      </c>
      <c r="J972" s="33">
        <f>J974+J973</f>
        <v>10</v>
      </c>
      <c r="K972" s="6"/>
      <c r="L972" s="6"/>
    </row>
    <row r="973" spans="1:13" ht="31.5" collapsed="1">
      <c r="A973" s="27"/>
      <c r="B973" s="28" t="s">
        <v>102</v>
      </c>
      <c r="C973" s="29">
        <v>926</v>
      </c>
      <c r="D973" s="30">
        <v>8</v>
      </c>
      <c r="E973" s="30">
        <v>4</v>
      </c>
      <c r="F973" s="31" t="s">
        <v>272</v>
      </c>
      <c r="G973" s="32">
        <v>200</v>
      </c>
      <c r="H973" s="33">
        <v>10</v>
      </c>
      <c r="I973" s="33">
        <v>10</v>
      </c>
      <c r="J973" s="33">
        <v>10</v>
      </c>
      <c r="K973" s="6">
        <v>10</v>
      </c>
      <c r="L973" s="6">
        <v>10</v>
      </c>
      <c r="M973" s="6">
        <v>10</v>
      </c>
    </row>
    <row r="974" spans="1:13" ht="31.5" hidden="1" outlineLevel="1">
      <c r="A974" s="27"/>
      <c r="B974" s="28" t="s">
        <v>89</v>
      </c>
      <c r="C974" s="29">
        <v>926</v>
      </c>
      <c r="D974" s="30">
        <v>8</v>
      </c>
      <c r="E974" s="30">
        <v>4</v>
      </c>
      <c r="F974" s="31" t="s">
        <v>272</v>
      </c>
      <c r="G974" s="32">
        <v>600</v>
      </c>
      <c r="H974" s="33">
        <f>10-10</f>
        <v>0</v>
      </c>
      <c r="I974" s="33">
        <f>10-10</f>
        <v>0</v>
      </c>
      <c r="J974" s="33">
        <f>10-10</f>
        <v>0</v>
      </c>
      <c r="K974" s="6">
        <v>-10</v>
      </c>
      <c r="L974" s="6">
        <v>-10</v>
      </c>
      <c r="M974" s="6">
        <v>-10</v>
      </c>
    </row>
    <row r="975" spans="1:13">
      <c r="A975" s="27"/>
      <c r="B975" s="28" t="s">
        <v>904</v>
      </c>
      <c r="C975" s="29">
        <v>926</v>
      </c>
      <c r="D975" s="30">
        <v>8</v>
      </c>
      <c r="E975" s="30">
        <v>4</v>
      </c>
      <c r="F975" s="31" t="s">
        <v>905</v>
      </c>
      <c r="G975" s="32"/>
      <c r="H975" s="173">
        <f>H976+H991</f>
        <v>23430.5</v>
      </c>
      <c r="I975" s="173">
        <f>I976+I991</f>
        <v>23343.200000000001</v>
      </c>
      <c r="J975" s="173">
        <f>J976+J991</f>
        <v>23356.899999999998</v>
      </c>
      <c r="K975" s="6"/>
      <c r="L975" s="6"/>
    </row>
    <row r="976" spans="1:13">
      <c r="A976" s="27"/>
      <c r="B976" s="28" t="s">
        <v>328</v>
      </c>
      <c r="C976" s="29">
        <v>926</v>
      </c>
      <c r="D976" s="30">
        <v>8</v>
      </c>
      <c r="E976" s="30">
        <v>4</v>
      </c>
      <c r="F976" s="31" t="s">
        <v>329</v>
      </c>
      <c r="G976" s="32"/>
      <c r="H976" s="33">
        <f t="shared" ref="H976" si="174">H977</f>
        <v>13522.199999999999</v>
      </c>
      <c r="I976" s="33">
        <f t="shared" ref="I976" si="175">I977</f>
        <v>18550.5</v>
      </c>
      <c r="J976" s="33">
        <f t="shared" ref="J976" si="176">J977</f>
        <v>18564.199999999997</v>
      </c>
      <c r="K976" s="6"/>
      <c r="L976" s="6"/>
    </row>
    <row r="977" spans="1:13" ht="31.5">
      <c r="A977" s="27"/>
      <c r="B977" s="68" t="s">
        <v>914</v>
      </c>
      <c r="C977" s="29">
        <v>926</v>
      </c>
      <c r="D977" s="30">
        <v>8</v>
      </c>
      <c r="E977" s="30">
        <v>4</v>
      </c>
      <c r="F977" s="31" t="s">
        <v>330</v>
      </c>
      <c r="G977" s="32"/>
      <c r="H977" s="33">
        <f>H978+H987+H982+H985</f>
        <v>13522.199999999999</v>
      </c>
      <c r="I977" s="33">
        <f>I978+I987+I982+I985</f>
        <v>18550.5</v>
      </c>
      <c r="J977" s="33">
        <f>J978+J987+J982+J985</f>
        <v>18564.199999999997</v>
      </c>
      <c r="K977" s="6"/>
      <c r="L977" s="6"/>
    </row>
    <row r="978" spans="1:13" ht="31.5">
      <c r="A978" s="27"/>
      <c r="B978" s="28" t="s">
        <v>188</v>
      </c>
      <c r="C978" s="29">
        <v>926</v>
      </c>
      <c r="D978" s="30">
        <v>8</v>
      </c>
      <c r="E978" s="30">
        <v>4</v>
      </c>
      <c r="F978" s="31" t="s">
        <v>331</v>
      </c>
      <c r="G978" s="32"/>
      <c r="H978" s="33">
        <f>H980+H979+H981</f>
        <v>10557.8</v>
      </c>
      <c r="I978" s="33">
        <f t="shared" ref="I978:J978" si="177">I980+I979+I981</f>
        <v>10500.5</v>
      </c>
      <c r="J978" s="33">
        <f t="shared" si="177"/>
        <v>10564.199999999999</v>
      </c>
      <c r="K978" s="6"/>
      <c r="L978" s="6"/>
    </row>
    <row r="979" spans="1:13" ht="53.45" customHeight="1">
      <c r="A979" s="27"/>
      <c r="B979" s="28" t="s">
        <v>114</v>
      </c>
      <c r="C979" s="29">
        <v>926</v>
      </c>
      <c r="D979" s="30">
        <v>8</v>
      </c>
      <c r="E979" s="30">
        <v>4</v>
      </c>
      <c r="F979" s="31" t="s">
        <v>331</v>
      </c>
      <c r="G979" s="32">
        <v>100</v>
      </c>
      <c r="H979" s="33">
        <v>10281.299999999999</v>
      </c>
      <c r="I979" s="33">
        <v>10265.4</v>
      </c>
      <c r="J979" s="33">
        <v>10265.4</v>
      </c>
      <c r="K979" s="6">
        <v>10281.299999999999</v>
      </c>
      <c r="L979" s="6">
        <v>10265.4</v>
      </c>
      <c r="M979" s="6">
        <v>10265.4</v>
      </c>
    </row>
    <row r="980" spans="1:13" ht="31.5">
      <c r="A980" s="27"/>
      <c r="B980" s="28" t="s">
        <v>102</v>
      </c>
      <c r="C980" s="29">
        <v>926</v>
      </c>
      <c r="D980" s="30">
        <v>8</v>
      </c>
      <c r="E980" s="30">
        <v>4</v>
      </c>
      <c r="F980" s="31" t="s">
        <v>331</v>
      </c>
      <c r="G980" s="32">
        <v>200</v>
      </c>
      <c r="H980" s="33">
        <f>250</f>
        <v>250</v>
      </c>
      <c r="I980" s="33">
        <f>235.1</f>
        <v>235.1</v>
      </c>
      <c r="J980" s="33">
        <f>298.8</f>
        <v>298.8</v>
      </c>
      <c r="K980" s="6">
        <v>250</v>
      </c>
      <c r="L980" s="6">
        <v>235.1</v>
      </c>
      <c r="M980" s="6">
        <v>298.8</v>
      </c>
    </row>
    <row r="981" spans="1:13" ht="31.5">
      <c r="A981" s="27"/>
      <c r="B981" s="28" t="s">
        <v>89</v>
      </c>
      <c r="C981" s="29">
        <v>926</v>
      </c>
      <c r="D981" s="30">
        <v>8</v>
      </c>
      <c r="E981" s="30">
        <v>4</v>
      </c>
      <c r="F981" s="31" t="s">
        <v>331</v>
      </c>
      <c r="G981" s="32">
        <v>600</v>
      </c>
      <c r="H981" s="33">
        <f>10557.8-10531.3</f>
        <v>26.5</v>
      </c>
      <c r="I981" s="33">
        <f>10500.5-10500.5</f>
        <v>0</v>
      </c>
      <c r="J981" s="33">
        <f>10564.2-10564.2</f>
        <v>0</v>
      </c>
      <c r="K981" s="6">
        <v>-10531.3</v>
      </c>
      <c r="L981" s="6">
        <v>-10500.5</v>
      </c>
      <c r="M981" s="6">
        <v>-10564.2</v>
      </c>
    </row>
    <row r="982" spans="1:13">
      <c r="A982" s="27"/>
      <c r="B982" s="28" t="s">
        <v>87</v>
      </c>
      <c r="C982" s="29">
        <v>926</v>
      </c>
      <c r="D982" s="30">
        <v>8</v>
      </c>
      <c r="E982" s="30">
        <v>4</v>
      </c>
      <c r="F982" s="53" t="s">
        <v>332</v>
      </c>
      <c r="G982" s="32"/>
      <c r="H982" s="33">
        <f>H984+H983</f>
        <v>80</v>
      </c>
      <c r="I982" s="33">
        <f>I984+I983</f>
        <v>50</v>
      </c>
      <c r="J982" s="33">
        <f>J984+J983</f>
        <v>0</v>
      </c>
      <c r="L982" s="6"/>
    </row>
    <row r="983" spans="1:13" ht="31.5" collapsed="1">
      <c r="A983" s="27"/>
      <c r="B983" s="28" t="s">
        <v>102</v>
      </c>
      <c r="C983" s="29">
        <v>926</v>
      </c>
      <c r="D983" s="30">
        <v>8</v>
      </c>
      <c r="E983" s="30">
        <v>4</v>
      </c>
      <c r="F983" s="53" t="s">
        <v>332</v>
      </c>
      <c r="G983" s="32">
        <v>200</v>
      </c>
      <c r="H983" s="33">
        <v>80</v>
      </c>
      <c r="I983" s="33">
        <v>50</v>
      </c>
      <c r="J983" s="33">
        <v>0</v>
      </c>
      <c r="K983" s="44">
        <v>80</v>
      </c>
      <c r="L983" s="6">
        <v>50</v>
      </c>
    </row>
    <row r="984" spans="1:13" ht="31.5" hidden="1" outlineLevel="1">
      <c r="A984" s="27"/>
      <c r="B984" s="28" t="s">
        <v>89</v>
      </c>
      <c r="C984" s="29">
        <v>926</v>
      </c>
      <c r="D984" s="30">
        <v>8</v>
      </c>
      <c r="E984" s="30">
        <v>4</v>
      </c>
      <c r="F984" s="53" t="s">
        <v>332</v>
      </c>
      <c r="G984" s="32">
        <v>600</v>
      </c>
      <c r="H984" s="33">
        <f>80-80</f>
        <v>0</v>
      </c>
      <c r="I984" s="33">
        <f>50-50</f>
        <v>0</v>
      </c>
      <c r="J984" s="33">
        <v>0</v>
      </c>
      <c r="K984" s="44">
        <v>-80</v>
      </c>
      <c r="L984" s="6">
        <v>-50</v>
      </c>
    </row>
    <row r="985" spans="1:13" hidden="1" outlineLevel="1">
      <c r="A985" s="27"/>
      <c r="B985" s="28" t="s">
        <v>90</v>
      </c>
      <c r="C985" s="29">
        <v>926</v>
      </c>
      <c r="D985" s="30">
        <v>8</v>
      </c>
      <c r="E985" s="30">
        <v>4</v>
      </c>
      <c r="F985" s="53" t="s">
        <v>333</v>
      </c>
      <c r="G985" s="32"/>
      <c r="H985" s="33">
        <f t="shared" ref="H985:J985" si="178">H986</f>
        <v>0</v>
      </c>
      <c r="I985" s="33">
        <f t="shared" si="178"/>
        <v>0</v>
      </c>
      <c r="J985" s="33">
        <f t="shared" si="178"/>
        <v>0</v>
      </c>
      <c r="L985" s="6"/>
    </row>
    <row r="986" spans="1:13" ht="31.5" hidden="1" outlineLevel="1">
      <c r="A986" s="27"/>
      <c r="B986" s="28" t="s">
        <v>89</v>
      </c>
      <c r="C986" s="29">
        <v>926</v>
      </c>
      <c r="D986" s="30">
        <v>8</v>
      </c>
      <c r="E986" s="30">
        <v>4</v>
      </c>
      <c r="F986" s="53" t="s">
        <v>333</v>
      </c>
      <c r="G986" s="32">
        <v>600</v>
      </c>
      <c r="H986" s="33">
        <v>0</v>
      </c>
      <c r="I986" s="33">
        <v>0</v>
      </c>
      <c r="J986" s="33">
        <v>0</v>
      </c>
      <c r="K986" s="44"/>
      <c r="L986" s="6"/>
    </row>
    <row r="987" spans="1:13">
      <c r="A987" s="27"/>
      <c r="B987" s="28" t="s">
        <v>334</v>
      </c>
      <c r="C987" s="29">
        <v>926</v>
      </c>
      <c r="D987" s="30">
        <v>8</v>
      </c>
      <c r="E987" s="30">
        <v>4</v>
      </c>
      <c r="F987" s="31" t="s">
        <v>335</v>
      </c>
      <c r="G987" s="32"/>
      <c r="H987" s="33">
        <f>H990+H989+H988</f>
        <v>2884.4</v>
      </c>
      <c r="I987" s="33">
        <f t="shared" ref="I987:J987" si="179">I990+I989+I988</f>
        <v>8000</v>
      </c>
      <c r="J987" s="33">
        <f t="shared" si="179"/>
        <v>8000</v>
      </c>
      <c r="K987" s="6"/>
      <c r="L987" s="6"/>
    </row>
    <row r="988" spans="1:13" ht="31.5" collapsed="1">
      <c r="A988" s="27"/>
      <c r="B988" s="28" t="s">
        <v>102</v>
      </c>
      <c r="C988" s="29">
        <v>926</v>
      </c>
      <c r="D988" s="30">
        <v>8</v>
      </c>
      <c r="E988" s="30">
        <v>4</v>
      </c>
      <c r="F988" s="31" t="s">
        <v>335</v>
      </c>
      <c r="G988" s="32">
        <v>200</v>
      </c>
      <c r="H988" s="33">
        <v>464.4</v>
      </c>
      <c r="I988" s="33">
        <v>8000</v>
      </c>
      <c r="J988" s="33">
        <v>8000</v>
      </c>
      <c r="K988" s="6">
        <v>464.4</v>
      </c>
      <c r="L988" s="6">
        <v>8000</v>
      </c>
      <c r="M988" s="6">
        <v>8000</v>
      </c>
    </row>
    <row r="989" spans="1:13" hidden="1" outlineLevel="1">
      <c r="A989" s="27"/>
      <c r="B989" s="28" t="s">
        <v>111</v>
      </c>
      <c r="C989" s="29">
        <v>926</v>
      </c>
      <c r="D989" s="30">
        <v>8</v>
      </c>
      <c r="E989" s="30">
        <v>4</v>
      </c>
      <c r="F989" s="31" t="s">
        <v>335</v>
      </c>
      <c r="G989" s="32">
        <v>300</v>
      </c>
      <c r="H989" s="33">
        <f>250-250</f>
        <v>0</v>
      </c>
      <c r="I989" s="33">
        <f>250-250</f>
        <v>0</v>
      </c>
      <c r="J989" s="33">
        <f>250-250</f>
        <v>0</v>
      </c>
      <c r="K989" s="6"/>
      <c r="L989" s="6"/>
    </row>
    <row r="990" spans="1:13" ht="31.5">
      <c r="A990" s="27"/>
      <c r="B990" s="28" t="s">
        <v>89</v>
      </c>
      <c r="C990" s="29">
        <v>926</v>
      </c>
      <c r="D990" s="30">
        <v>8</v>
      </c>
      <c r="E990" s="30">
        <v>4</v>
      </c>
      <c r="F990" s="31" t="s">
        <v>335</v>
      </c>
      <c r="G990" s="32">
        <v>600</v>
      </c>
      <c r="H990" s="33">
        <f>8000-5580</f>
        <v>2420</v>
      </c>
      <c r="I990" s="33">
        <f>8000-8000</f>
        <v>0</v>
      </c>
      <c r="J990" s="33">
        <f>8000-8000</f>
        <v>0</v>
      </c>
      <c r="K990" s="6">
        <v>-5580</v>
      </c>
      <c r="L990" s="6">
        <v>-8000</v>
      </c>
      <c r="M990" s="6">
        <v>-8000</v>
      </c>
    </row>
    <row r="991" spans="1:13">
      <c r="A991" s="27"/>
      <c r="B991" s="28" t="s">
        <v>363</v>
      </c>
      <c r="C991" s="29">
        <v>926</v>
      </c>
      <c r="D991" s="30">
        <v>8</v>
      </c>
      <c r="E991" s="30">
        <v>4</v>
      </c>
      <c r="F991" s="31" t="s">
        <v>364</v>
      </c>
      <c r="G991" s="32"/>
      <c r="H991" s="33">
        <f>H992+H997+H999</f>
        <v>9908.2999999999993</v>
      </c>
      <c r="I991" s="33">
        <f>I992+I997+I999</f>
        <v>4792.7</v>
      </c>
      <c r="J991" s="33">
        <f>J992+J997+J999</f>
        <v>4792.7</v>
      </c>
      <c r="K991" s="6"/>
      <c r="L991" s="6"/>
    </row>
    <row r="992" spans="1:13">
      <c r="A992" s="27"/>
      <c r="B992" s="28" t="s">
        <v>365</v>
      </c>
      <c r="C992" s="29">
        <v>926</v>
      </c>
      <c r="D992" s="30">
        <v>8</v>
      </c>
      <c r="E992" s="30">
        <v>4</v>
      </c>
      <c r="F992" s="31" t="s">
        <v>366</v>
      </c>
      <c r="G992" s="32"/>
      <c r="H992" s="33">
        <f>H993+H997</f>
        <v>4542.7</v>
      </c>
      <c r="I992" s="33">
        <f t="shared" ref="I992:J992" si="180">I993+I997</f>
        <v>4542.7</v>
      </c>
      <c r="J992" s="33">
        <f t="shared" si="180"/>
        <v>4542.7</v>
      </c>
      <c r="K992" s="6"/>
      <c r="L992" s="6"/>
    </row>
    <row r="993" spans="1:12">
      <c r="A993" s="27"/>
      <c r="B993" s="28" t="s">
        <v>201</v>
      </c>
      <c r="C993" s="29">
        <v>926</v>
      </c>
      <c r="D993" s="30">
        <v>8</v>
      </c>
      <c r="E993" s="30">
        <v>4</v>
      </c>
      <c r="F993" s="31" t="s">
        <v>367</v>
      </c>
      <c r="G993" s="32"/>
      <c r="H993" s="33">
        <f>H994+H995+H996</f>
        <v>4542.7</v>
      </c>
      <c r="I993" s="33">
        <f t="shared" ref="I993:J993" si="181">I994+I995+I996</f>
        <v>4542.7</v>
      </c>
      <c r="J993" s="33">
        <f t="shared" si="181"/>
        <v>4542.7</v>
      </c>
      <c r="K993" s="6"/>
      <c r="L993" s="6"/>
    </row>
    <row r="994" spans="1:12" ht="47.25">
      <c r="A994" s="27"/>
      <c r="B994" s="28" t="s">
        <v>114</v>
      </c>
      <c r="C994" s="29">
        <v>926</v>
      </c>
      <c r="D994" s="30">
        <v>8</v>
      </c>
      <c r="E994" s="30">
        <v>4</v>
      </c>
      <c r="F994" s="31" t="s">
        <v>367</v>
      </c>
      <c r="G994" s="32">
        <v>100</v>
      </c>
      <c r="H994" s="33">
        <v>4318</v>
      </c>
      <c r="I994" s="33">
        <v>4318</v>
      </c>
      <c r="J994" s="33">
        <v>4318</v>
      </c>
      <c r="K994" s="6"/>
      <c r="L994" s="6"/>
    </row>
    <row r="995" spans="1:12" ht="31.5" collapsed="1">
      <c r="A995" s="27"/>
      <c r="B995" s="28" t="s">
        <v>102</v>
      </c>
      <c r="C995" s="29">
        <v>926</v>
      </c>
      <c r="D995" s="30">
        <v>8</v>
      </c>
      <c r="E995" s="30">
        <v>4</v>
      </c>
      <c r="F995" s="31" t="s">
        <v>367</v>
      </c>
      <c r="G995" s="32">
        <v>200</v>
      </c>
      <c r="H995" s="33">
        <v>224.7</v>
      </c>
      <c r="I995" s="33">
        <v>224.7</v>
      </c>
      <c r="J995" s="33">
        <v>224.7</v>
      </c>
      <c r="K995" s="6"/>
      <c r="L995" s="6"/>
    </row>
    <row r="996" spans="1:12" hidden="1" outlineLevel="1">
      <c r="A996" s="27"/>
      <c r="B996" s="28" t="s">
        <v>192</v>
      </c>
      <c r="C996" s="29">
        <v>926</v>
      </c>
      <c r="D996" s="30">
        <v>8</v>
      </c>
      <c r="E996" s="30">
        <v>4</v>
      </c>
      <c r="F996" s="31" t="s">
        <v>367</v>
      </c>
      <c r="G996" s="32">
        <v>800</v>
      </c>
      <c r="H996" s="33">
        <v>0</v>
      </c>
      <c r="I996" s="33">
        <v>0</v>
      </c>
      <c r="J996" s="33">
        <v>0</v>
      </c>
      <c r="K996" s="6"/>
      <c r="L996" s="6"/>
    </row>
    <row r="997" spans="1:12" ht="94.5" hidden="1" outlineLevel="1">
      <c r="A997" s="27"/>
      <c r="B997" s="28" t="s">
        <v>203</v>
      </c>
      <c r="C997" s="29">
        <v>926</v>
      </c>
      <c r="D997" s="30">
        <v>8</v>
      </c>
      <c r="E997" s="30">
        <v>4</v>
      </c>
      <c r="F997" s="31" t="s">
        <v>371</v>
      </c>
      <c r="G997" s="32"/>
      <c r="H997" s="33">
        <f>H998</f>
        <v>0</v>
      </c>
      <c r="I997" s="33">
        <f>I998</f>
        <v>0</v>
      </c>
      <c r="J997" s="33">
        <f>J998</f>
        <v>0</v>
      </c>
      <c r="K997" s="6"/>
      <c r="L997" s="6"/>
    </row>
    <row r="998" spans="1:12" ht="47.25" hidden="1" outlineLevel="1">
      <c r="A998" s="27"/>
      <c r="B998" s="28" t="s">
        <v>114</v>
      </c>
      <c r="C998" s="29">
        <v>926</v>
      </c>
      <c r="D998" s="30">
        <v>8</v>
      </c>
      <c r="E998" s="30">
        <v>4</v>
      </c>
      <c r="F998" s="31" t="s">
        <v>371</v>
      </c>
      <c r="G998" s="32">
        <v>100</v>
      </c>
      <c r="H998" s="33">
        <v>0</v>
      </c>
      <c r="I998" s="33">
        <v>0</v>
      </c>
      <c r="J998" s="33">
        <v>0</v>
      </c>
      <c r="K998" s="6"/>
      <c r="L998" s="6"/>
    </row>
    <row r="999" spans="1:12">
      <c r="A999" s="27"/>
      <c r="B999" s="28" t="s">
        <v>368</v>
      </c>
      <c r="C999" s="29">
        <v>926</v>
      </c>
      <c r="D999" s="30">
        <v>8</v>
      </c>
      <c r="E999" s="30">
        <v>4</v>
      </c>
      <c r="F999" s="31" t="s">
        <v>369</v>
      </c>
      <c r="G999" s="32"/>
      <c r="H999" s="33">
        <f t="shared" ref="H999:J999" si="182">H1000</f>
        <v>5365.6</v>
      </c>
      <c r="I999" s="33">
        <f t="shared" si="182"/>
        <v>250</v>
      </c>
      <c r="J999" s="33">
        <f t="shared" si="182"/>
        <v>250</v>
      </c>
      <c r="K999" s="6"/>
      <c r="L999" s="6"/>
    </row>
    <row r="1000" spans="1:12">
      <c r="A1000" s="27"/>
      <c r="B1000" s="28" t="s">
        <v>334</v>
      </c>
      <c r="C1000" s="29">
        <v>926</v>
      </c>
      <c r="D1000" s="30">
        <v>8</v>
      </c>
      <c r="E1000" s="30">
        <v>4</v>
      </c>
      <c r="F1000" s="31" t="s">
        <v>370</v>
      </c>
      <c r="G1000" s="32"/>
      <c r="H1000" s="33">
        <f>H1002+H1001</f>
        <v>5365.6</v>
      </c>
      <c r="I1000" s="33">
        <f t="shared" ref="I1000:J1000" si="183">I1002+I1001</f>
        <v>250</v>
      </c>
      <c r="J1000" s="33">
        <f t="shared" si="183"/>
        <v>250</v>
      </c>
      <c r="K1000" s="6"/>
      <c r="L1000" s="6"/>
    </row>
    <row r="1001" spans="1:12" ht="31.5">
      <c r="A1001" s="27"/>
      <c r="B1001" s="28" t="s">
        <v>102</v>
      </c>
      <c r="C1001" s="29">
        <v>926</v>
      </c>
      <c r="D1001" s="30">
        <v>8</v>
      </c>
      <c r="E1001" s="30">
        <v>4</v>
      </c>
      <c r="F1001" s="31" t="s">
        <v>370</v>
      </c>
      <c r="G1001" s="32">
        <v>200</v>
      </c>
      <c r="H1001" s="33">
        <v>5115.6000000000004</v>
      </c>
      <c r="I1001" s="33">
        <v>0</v>
      </c>
      <c r="J1001" s="33">
        <v>0</v>
      </c>
      <c r="K1001" s="6">
        <v>5115.6000000000004</v>
      </c>
      <c r="L1001" s="6"/>
    </row>
    <row r="1002" spans="1:12">
      <c r="A1002" s="27"/>
      <c r="B1002" s="28" t="s">
        <v>111</v>
      </c>
      <c r="C1002" s="29">
        <v>926</v>
      </c>
      <c r="D1002" s="30">
        <v>8</v>
      </c>
      <c r="E1002" s="30">
        <v>4</v>
      </c>
      <c r="F1002" s="31" t="s">
        <v>370</v>
      </c>
      <c r="G1002" s="32">
        <v>300</v>
      </c>
      <c r="H1002" s="33">
        <v>250</v>
      </c>
      <c r="I1002" s="33">
        <v>250</v>
      </c>
      <c r="J1002" s="33">
        <v>250</v>
      </c>
      <c r="K1002" s="6"/>
      <c r="L1002" s="6"/>
    </row>
    <row r="1003" spans="1:12" ht="31.5">
      <c r="A1003" s="20" t="s">
        <v>915</v>
      </c>
      <c r="B1003" s="35" t="s">
        <v>916</v>
      </c>
      <c r="C1003" s="22">
        <v>929</v>
      </c>
      <c r="D1003" s="23"/>
      <c r="E1003" s="23"/>
      <c r="F1003" s="24"/>
      <c r="G1003" s="25"/>
      <c r="H1003" s="26">
        <f>H1012+H1004</f>
        <v>224134.8</v>
      </c>
      <c r="I1003" s="26">
        <f>I1012+I1004</f>
        <v>204238.4</v>
      </c>
      <c r="J1003" s="26">
        <f>J1012+J1004</f>
        <v>213786.5</v>
      </c>
      <c r="K1003" s="6"/>
      <c r="L1003" s="6"/>
    </row>
    <row r="1004" spans="1:12">
      <c r="A1004" s="20"/>
      <c r="B1004" s="28" t="s">
        <v>41</v>
      </c>
      <c r="C1004" s="29">
        <v>929</v>
      </c>
      <c r="D1004" s="30">
        <v>7</v>
      </c>
      <c r="E1004" s="23"/>
      <c r="F1004" s="24"/>
      <c r="G1004" s="25"/>
      <c r="H1004" s="33">
        <f>H1005</f>
        <v>740</v>
      </c>
      <c r="I1004" s="33">
        <f t="shared" ref="I1004:J1008" si="184">I1005</f>
        <v>740</v>
      </c>
      <c r="J1004" s="33">
        <f t="shared" si="184"/>
        <v>740</v>
      </c>
      <c r="K1004" s="6"/>
      <c r="L1004" s="6"/>
    </row>
    <row r="1005" spans="1:12">
      <c r="A1005" s="15"/>
      <c r="B1005" s="28" t="s">
        <v>46</v>
      </c>
      <c r="C1005" s="29">
        <v>929</v>
      </c>
      <c r="D1005" s="30">
        <v>7</v>
      </c>
      <c r="E1005" s="30">
        <v>9</v>
      </c>
      <c r="F1005" s="31"/>
      <c r="G1005" s="32"/>
      <c r="H1005" s="33">
        <f>H1006</f>
        <v>740</v>
      </c>
      <c r="I1005" s="33">
        <f t="shared" si="184"/>
        <v>740</v>
      </c>
      <c r="J1005" s="33">
        <f t="shared" si="184"/>
        <v>740</v>
      </c>
      <c r="K1005" s="6"/>
      <c r="L1005" s="6"/>
    </row>
    <row r="1006" spans="1:12">
      <c r="A1006" s="15"/>
      <c r="B1006" s="28" t="s">
        <v>897</v>
      </c>
      <c r="C1006" s="29">
        <v>929</v>
      </c>
      <c r="D1006" s="30">
        <v>7</v>
      </c>
      <c r="E1006" s="30">
        <v>9</v>
      </c>
      <c r="F1006" s="31" t="s">
        <v>254</v>
      </c>
      <c r="G1006" s="32"/>
      <c r="H1006" s="33">
        <f>H1007</f>
        <v>740</v>
      </c>
      <c r="I1006" s="33">
        <f t="shared" si="184"/>
        <v>740</v>
      </c>
      <c r="J1006" s="33">
        <f t="shared" si="184"/>
        <v>740</v>
      </c>
      <c r="K1006" s="6"/>
      <c r="L1006" s="6"/>
    </row>
    <row r="1007" spans="1:12">
      <c r="A1007" s="15"/>
      <c r="B1007" s="28" t="s">
        <v>273</v>
      </c>
      <c r="C1007" s="29">
        <v>929</v>
      </c>
      <c r="D1007" s="30">
        <v>7</v>
      </c>
      <c r="E1007" s="30">
        <v>9</v>
      </c>
      <c r="F1007" s="31" t="s">
        <v>274</v>
      </c>
      <c r="G1007" s="32"/>
      <c r="H1007" s="33">
        <f>H1008</f>
        <v>740</v>
      </c>
      <c r="I1007" s="33">
        <f t="shared" si="184"/>
        <v>740</v>
      </c>
      <c r="J1007" s="33">
        <f t="shared" si="184"/>
        <v>740</v>
      </c>
      <c r="K1007" s="6"/>
      <c r="L1007" s="6"/>
    </row>
    <row r="1008" spans="1:12" ht="31.5">
      <c r="A1008" s="15"/>
      <c r="B1008" s="28" t="s">
        <v>275</v>
      </c>
      <c r="C1008" s="29">
        <v>929</v>
      </c>
      <c r="D1008" s="30">
        <v>7</v>
      </c>
      <c r="E1008" s="30">
        <v>9</v>
      </c>
      <c r="F1008" s="31" t="s">
        <v>276</v>
      </c>
      <c r="G1008" s="32"/>
      <c r="H1008" s="33">
        <f>H1009</f>
        <v>740</v>
      </c>
      <c r="I1008" s="33">
        <f t="shared" si="184"/>
        <v>740</v>
      </c>
      <c r="J1008" s="33">
        <f t="shared" si="184"/>
        <v>740</v>
      </c>
      <c r="K1008" s="6"/>
      <c r="L1008" s="6"/>
    </row>
    <row r="1009" spans="1:12">
      <c r="A1009" s="15"/>
      <c r="B1009" s="28" t="s">
        <v>259</v>
      </c>
      <c r="C1009" s="29">
        <v>929</v>
      </c>
      <c r="D1009" s="30">
        <v>7</v>
      </c>
      <c r="E1009" s="30">
        <v>9</v>
      </c>
      <c r="F1009" s="31" t="s">
        <v>277</v>
      </c>
      <c r="G1009" s="32"/>
      <c r="H1009" s="33">
        <f>H1011+H1010</f>
        <v>740</v>
      </c>
      <c r="I1009" s="33">
        <f>I1011+I1010</f>
        <v>740</v>
      </c>
      <c r="J1009" s="33">
        <f>J1011+J1010</f>
        <v>740</v>
      </c>
      <c r="K1009" s="6"/>
      <c r="L1009" s="6"/>
    </row>
    <row r="1010" spans="1:12" ht="47.25">
      <c r="A1010" s="15"/>
      <c r="B1010" s="28" t="s">
        <v>114</v>
      </c>
      <c r="C1010" s="29">
        <v>929</v>
      </c>
      <c r="D1010" s="30">
        <v>7</v>
      </c>
      <c r="E1010" s="30">
        <v>9</v>
      </c>
      <c r="F1010" s="31" t="s">
        <v>277</v>
      </c>
      <c r="G1010" s="32">
        <v>100</v>
      </c>
      <c r="H1010" s="33">
        <v>440</v>
      </c>
      <c r="I1010" s="33">
        <v>440</v>
      </c>
      <c r="J1010" s="33">
        <v>440</v>
      </c>
      <c r="K1010" s="6"/>
      <c r="L1010" s="6"/>
    </row>
    <row r="1011" spans="1:12" ht="31.5">
      <c r="A1011" s="15"/>
      <c r="B1011" s="28" t="s">
        <v>102</v>
      </c>
      <c r="C1011" s="29">
        <v>929</v>
      </c>
      <c r="D1011" s="30">
        <v>7</v>
      </c>
      <c r="E1011" s="30">
        <v>9</v>
      </c>
      <c r="F1011" s="31" t="s">
        <v>277</v>
      </c>
      <c r="G1011" s="32">
        <v>200</v>
      </c>
      <c r="H1011" s="33">
        <v>300</v>
      </c>
      <c r="I1011" s="33">
        <v>300</v>
      </c>
      <c r="J1011" s="33">
        <v>300</v>
      </c>
      <c r="K1011" s="6"/>
      <c r="L1011" s="6"/>
    </row>
    <row r="1012" spans="1:12">
      <c r="A1012" s="27"/>
      <c r="B1012" s="28" t="s">
        <v>877</v>
      </c>
      <c r="C1012" s="29">
        <v>929</v>
      </c>
      <c r="D1012" s="30">
        <v>11</v>
      </c>
      <c r="E1012" s="30"/>
      <c r="F1012" s="31"/>
      <c r="G1012" s="32"/>
      <c r="H1012" s="33">
        <f>H1013+H1073+H1136+H1086</f>
        <v>223394.8</v>
      </c>
      <c r="I1012" s="33">
        <f t="shared" ref="I1012:J1012" si="185">I1013+I1073+I1136+I1086</f>
        <v>203498.4</v>
      </c>
      <c r="J1012" s="33">
        <f t="shared" si="185"/>
        <v>213046.5</v>
      </c>
      <c r="K1012" s="6"/>
      <c r="L1012" s="6"/>
    </row>
    <row r="1013" spans="1:12">
      <c r="A1013" s="27"/>
      <c r="B1013" s="28" t="s">
        <v>878</v>
      </c>
      <c r="C1013" s="29">
        <v>929</v>
      </c>
      <c r="D1013" s="30">
        <v>11</v>
      </c>
      <c r="E1013" s="30">
        <v>1</v>
      </c>
      <c r="F1013" s="31"/>
      <c r="G1013" s="32"/>
      <c r="H1013" s="33">
        <f>H1026+H1019+H1014</f>
        <v>34193.300000000003</v>
      </c>
      <c r="I1013" s="33">
        <f t="shared" ref="I1013:J1013" si="186">I1026+I1019+I1014</f>
        <v>32588.899999999998</v>
      </c>
      <c r="J1013" s="33">
        <f t="shared" si="186"/>
        <v>32649.8</v>
      </c>
      <c r="K1013" s="6"/>
      <c r="L1013" s="6"/>
    </row>
    <row r="1014" spans="1:12">
      <c r="A1014" s="45"/>
      <c r="B1014" s="28" t="s">
        <v>246</v>
      </c>
      <c r="C1014" s="29">
        <v>929</v>
      </c>
      <c r="D1014" s="30">
        <v>11</v>
      </c>
      <c r="E1014" s="30">
        <v>1</v>
      </c>
      <c r="F1014" s="31" t="s">
        <v>247</v>
      </c>
      <c r="G1014" s="32"/>
      <c r="H1014" s="33">
        <f t="shared" ref="H1014:J1017" si="187">H1015</f>
        <v>300</v>
      </c>
      <c r="I1014" s="33">
        <f t="shared" si="187"/>
        <v>0</v>
      </c>
      <c r="J1014" s="33">
        <f t="shared" si="187"/>
        <v>0</v>
      </c>
    </row>
    <row r="1015" spans="1:12">
      <c r="A1015" s="45"/>
      <c r="B1015" s="28" t="s">
        <v>248</v>
      </c>
      <c r="C1015" s="29">
        <v>929</v>
      </c>
      <c r="D1015" s="30">
        <v>11</v>
      </c>
      <c r="E1015" s="30">
        <v>1</v>
      </c>
      <c r="F1015" s="31" t="s">
        <v>249</v>
      </c>
      <c r="G1015" s="32"/>
      <c r="H1015" s="33">
        <f t="shared" si="187"/>
        <v>300</v>
      </c>
      <c r="I1015" s="33">
        <f t="shared" si="187"/>
        <v>0</v>
      </c>
      <c r="J1015" s="33">
        <f t="shared" si="187"/>
        <v>0</v>
      </c>
    </row>
    <row r="1016" spans="1:12" ht="47.25">
      <c r="A1016" s="45"/>
      <c r="B1016" s="28" t="s">
        <v>910</v>
      </c>
      <c r="C1016" s="29">
        <v>929</v>
      </c>
      <c r="D1016" s="30">
        <v>11</v>
      </c>
      <c r="E1016" s="30">
        <v>1</v>
      </c>
      <c r="F1016" s="31" t="s">
        <v>251</v>
      </c>
      <c r="G1016" s="32"/>
      <c r="H1016" s="33">
        <f t="shared" si="187"/>
        <v>300</v>
      </c>
      <c r="I1016" s="33">
        <f t="shared" si="187"/>
        <v>0</v>
      </c>
      <c r="J1016" s="33">
        <f t="shared" si="187"/>
        <v>0</v>
      </c>
      <c r="L1016" s="6"/>
    </row>
    <row r="1017" spans="1:12">
      <c r="A1017" s="45"/>
      <c r="B1017" s="28" t="s">
        <v>87</v>
      </c>
      <c r="C1017" s="29">
        <v>929</v>
      </c>
      <c r="D1017" s="30">
        <v>11</v>
      </c>
      <c r="E1017" s="30">
        <v>1</v>
      </c>
      <c r="F1017" s="31" t="s">
        <v>961</v>
      </c>
      <c r="G1017" s="32"/>
      <c r="H1017" s="33">
        <f t="shared" si="187"/>
        <v>300</v>
      </c>
      <c r="I1017" s="33">
        <f t="shared" si="187"/>
        <v>0</v>
      </c>
      <c r="J1017" s="33">
        <f t="shared" si="187"/>
        <v>0</v>
      </c>
      <c r="L1017" s="6"/>
    </row>
    <row r="1018" spans="1:12" ht="31.5" collapsed="1">
      <c r="A1018" s="45"/>
      <c r="B1018" s="28" t="s">
        <v>89</v>
      </c>
      <c r="C1018" s="29">
        <v>929</v>
      </c>
      <c r="D1018" s="30">
        <v>11</v>
      </c>
      <c r="E1018" s="30">
        <v>1</v>
      </c>
      <c r="F1018" s="31" t="s">
        <v>961</v>
      </c>
      <c r="G1018" s="32">
        <v>600</v>
      </c>
      <c r="H1018" s="33">
        <v>300</v>
      </c>
      <c r="I1018" s="33">
        <v>0</v>
      </c>
      <c r="J1018" s="33">
        <v>0</v>
      </c>
      <c r="K1018" s="8">
        <v>300</v>
      </c>
      <c r="L1018" s="6"/>
    </row>
    <row r="1019" spans="1:12" ht="47.25" hidden="1" outlineLevel="1">
      <c r="A1019" s="27"/>
      <c r="B1019" s="28" t="s">
        <v>936</v>
      </c>
      <c r="C1019" s="29">
        <v>929</v>
      </c>
      <c r="D1019" s="30">
        <v>11</v>
      </c>
      <c r="E1019" s="30">
        <v>1</v>
      </c>
      <c r="F1019" s="31" t="s">
        <v>306</v>
      </c>
      <c r="G1019" s="32"/>
      <c r="H1019" s="33">
        <f t="shared" ref="H1019:J1020" si="188">H1020</f>
        <v>0</v>
      </c>
      <c r="I1019" s="33">
        <f t="shared" si="188"/>
        <v>0</v>
      </c>
      <c r="J1019" s="33">
        <f t="shared" si="188"/>
        <v>0</v>
      </c>
      <c r="K1019" s="6"/>
      <c r="L1019" s="6"/>
    </row>
    <row r="1020" spans="1:12" ht="47.25" hidden="1" outlineLevel="1">
      <c r="A1020" s="27"/>
      <c r="B1020" s="28" t="s">
        <v>937</v>
      </c>
      <c r="C1020" s="29">
        <v>929</v>
      </c>
      <c r="D1020" s="30">
        <v>11</v>
      </c>
      <c r="E1020" s="30">
        <v>1</v>
      </c>
      <c r="F1020" s="31" t="s">
        <v>307</v>
      </c>
      <c r="G1020" s="32"/>
      <c r="H1020" s="33">
        <f t="shared" si="188"/>
        <v>0</v>
      </c>
      <c r="I1020" s="33">
        <f t="shared" si="188"/>
        <v>0</v>
      </c>
      <c r="J1020" s="33">
        <f t="shared" si="188"/>
        <v>0</v>
      </c>
      <c r="K1020" s="6"/>
      <c r="L1020" s="6"/>
    </row>
    <row r="1021" spans="1:12" ht="63" hidden="1" outlineLevel="1">
      <c r="A1021" s="27"/>
      <c r="B1021" s="28" t="s">
        <v>308</v>
      </c>
      <c r="C1021" s="29">
        <v>929</v>
      </c>
      <c r="D1021" s="30">
        <v>11</v>
      </c>
      <c r="E1021" s="30">
        <v>1</v>
      </c>
      <c r="F1021" s="31" t="s">
        <v>309</v>
      </c>
      <c r="G1021" s="32"/>
      <c r="H1021" s="33">
        <f>H1022+H1024</f>
        <v>0</v>
      </c>
      <c r="I1021" s="33">
        <f>I1022+I1024</f>
        <v>0</v>
      </c>
      <c r="J1021" s="33">
        <f>J1022+J1024</f>
        <v>0</v>
      </c>
      <c r="K1021" s="6"/>
      <c r="L1021" s="6"/>
    </row>
    <row r="1022" spans="1:12" hidden="1" outlineLevel="1">
      <c r="A1022" s="27"/>
      <c r="B1022" s="28" t="s">
        <v>310</v>
      </c>
      <c r="C1022" s="29">
        <v>929</v>
      </c>
      <c r="D1022" s="30">
        <v>11</v>
      </c>
      <c r="E1022" s="30">
        <v>1</v>
      </c>
      <c r="F1022" s="31" t="s">
        <v>311</v>
      </c>
      <c r="G1022" s="32"/>
      <c r="H1022" s="33">
        <f>H1023</f>
        <v>0</v>
      </c>
      <c r="I1022" s="33">
        <f>I1023</f>
        <v>0</v>
      </c>
      <c r="J1022" s="33">
        <f>J1023</f>
        <v>0</v>
      </c>
      <c r="K1022" s="6"/>
      <c r="L1022" s="6"/>
    </row>
    <row r="1023" spans="1:12" ht="31.5" hidden="1" outlineLevel="1">
      <c r="A1023" s="27"/>
      <c r="B1023" s="28" t="s">
        <v>89</v>
      </c>
      <c r="C1023" s="29">
        <v>929</v>
      </c>
      <c r="D1023" s="30">
        <v>11</v>
      </c>
      <c r="E1023" s="30">
        <v>1</v>
      </c>
      <c r="F1023" s="31" t="s">
        <v>311</v>
      </c>
      <c r="G1023" s="32">
        <v>600</v>
      </c>
      <c r="H1023" s="33">
        <f>2000-2000</f>
        <v>0</v>
      </c>
      <c r="I1023" s="33">
        <v>0</v>
      </c>
      <c r="J1023" s="33">
        <f>500-500</f>
        <v>0</v>
      </c>
      <c r="K1023" s="6"/>
      <c r="L1023" s="6"/>
    </row>
    <row r="1024" spans="1:12" hidden="1" outlineLevel="1">
      <c r="A1024" s="27"/>
      <c r="B1024" s="28" t="s">
        <v>312</v>
      </c>
      <c r="C1024" s="29">
        <v>929</v>
      </c>
      <c r="D1024" s="30">
        <v>11</v>
      </c>
      <c r="E1024" s="30">
        <v>1</v>
      </c>
      <c r="F1024" s="31" t="s">
        <v>313</v>
      </c>
      <c r="G1024" s="32"/>
      <c r="H1024" s="33">
        <f>H1025</f>
        <v>0</v>
      </c>
      <c r="I1024" s="33">
        <f>I1025</f>
        <v>0</v>
      </c>
      <c r="J1024" s="33">
        <f>J1025</f>
        <v>0</v>
      </c>
      <c r="K1024" s="6"/>
      <c r="L1024" s="6"/>
    </row>
    <row r="1025" spans="1:12" ht="31.5" hidden="1" outlineLevel="1">
      <c r="A1025" s="27"/>
      <c r="B1025" s="28" t="s">
        <v>89</v>
      </c>
      <c r="C1025" s="29">
        <v>929</v>
      </c>
      <c r="D1025" s="30">
        <v>11</v>
      </c>
      <c r="E1025" s="30">
        <v>1</v>
      </c>
      <c r="F1025" s="31" t="s">
        <v>313</v>
      </c>
      <c r="G1025" s="32">
        <v>600</v>
      </c>
      <c r="H1025" s="33">
        <v>0</v>
      </c>
      <c r="I1025" s="33">
        <f>9980-9980</f>
        <v>0</v>
      </c>
      <c r="J1025" s="33">
        <f>10500-10500</f>
        <v>0</v>
      </c>
      <c r="K1025" s="6"/>
      <c r="L1025" s="6"/>
    </row>
    <row r="1026" spans="1:12" collapsed="1">
      <c r="A1026" s="27"/>
      <c r="B1026" s="28" t="s">
        <v>372</v>
      </c>
      <c r="C1026" s="29">
        <v>929</v>
      </c>
      <c r="D1026" s="30">
        <v>11</v>
      </c>
      <c r="E1026" s="30">
        <v>1</v>
      </c>
      <c r="F1026" s="31" t="s">
        <v>373</v>
      </c>
      <c r="G1026" s="32"/>
      <c r="H1026" s="33">
        <f>H1027+H1031+H1063</f>
        <v>33893.300000000003</v>
      </c>
      <c r="I1026" s="33">
        <f>I1027+I1031+I1063</f>
        <v>32588.899999999998</v>
      </c>
      <c r="J1026" s="33">
        <f>J1027+J1031+J1063</f>
        <v>32649.8</v>
      </c>
      <c r="K1026" s="6"/>
      <c r="L1026" s="6"/>
    </row>
    <row r="1027" spans="1:12" ht="31.5" hidden="1" outlineLevel="1">
      <c r="A1027" s="27"/>
      <c r="B1027" s="28" t="s">
        <v>374</v>
      </c>
      <c r="C1027" s="29">
        <v>929</v>
      </c>
      <c r="D1027" s="30">
        <v>11</v>
      </c>
      <c r="E1027" s="30">
        <v>1</v>
      </c>
      <c r="F1027" s="31" t="s">
        <v>375</v>
      </c>
      <c r="G1027" s="32"/>
      <c r="H1027" s="33">
        <f>H1028</f>
        <v>0</v>
      </c>
      <c r="I1027" s="33">
        <f t="shared" ref="I1027:J1029" si="189">I1028</f>
        <v>0</v>
      </c>
      <c r="J1027" s="33">
        <f t="shared" si="189"/>
        <v>0</v>
      </c>
      <c r="K1027" s="6"/>
      <c r="L1027" s="6"/>
    </row>
    <row r="1028" spans="1:12" ht="31.5" hidden="1" outlineLevel="1">
      <c r="A1028" s="27"/>
      <c r="B1028" s="28" t="s">
        <v>917</v>
      </c>
      <c r="C1028" s="29">
        <v>929</v>
      </c>
      <c r="D1028" s="30">
        <v>11</v>
      </c>
      <c r="E1028" s="30">
        <v>1</v>
      </c>
      <c r="F1028" s="31" t="s">
        <v>377</v>
      </c>
      <c r="G1028" s="32"/>
      <c r="H1028" s="33">
        <f>H1029</f>
        <v>0</v>
      </c>
      <c r="I1028" s="33">
        <f t="shared" si="189"/>
        <v>0</v>
      </c>
      <c r="J1028" s="33">
        <f t="shared" si="189"/>
        <v>0</v>
      </c>
      <c r="K1028" s="6"/>
      <c r="L1028" s="6"/>
    </row>
    <row r="1029" spans="1:12" ht="94.5" hidden="1" outlineLevel="1">
      <c r="A1029" s="27"/>
      <c r="B1029" s="37" t="s">
        <v>380</v>
      </c>
      <c r="C1029" s="29">
        <v>929</v>
      </c>
      <c r="D1029" s="30">
        <v>11</v>
      </c>
      <c r="E1029" s="30">
        <v>1</v>
      </c>
      <c r="F1029" s="31" t="s">
        <v>381</v>
      </c>
      <c r="G1029" s="32"/>
      <c r="H1029" s="33">
        <f>H1030</f>
        <v>0</v>
      </c>
      <c r="I1029" s="33">
        <f t="shared" si="189"/>
        <v>0</v>
      </c>
      <c r="J1029" s="33">
        <f t="shared" si="189"/>
        <v>0</v>
      </c>
      <c r="K1029" s="6"/>
      <c r="L1029" s="6"/>
    </row>
    <row r="1030" spans="1:12" ht="31.5" hidden="1" outlineLevel="1">
      <c r="A1030" s="27"/>
      <c r="B1030" s="28" t="s">
        <v>89</v>
      </c>
      <c r="C1030" s="29">
        <v>929</v>
      </c>
      <c r="D1030" s="30">
        <v>11</v>
      </c>
      <c r="E1030" s="30">
        <v>1</v>
      </c>
      <c r="F1030" s="31" t="s">
        <v>381</v>
      </c>
      <c r="G1030" s="32">
        <v>600</v>
      </c>
      <c r="H1030" s="33">
        <v>0</v>
      </c>
      <c r="I1030" s="33">
        <v>0</v>
      </c>
      <c r="J1030" s="33">
        <v>0</v>
      </c>
      <c r="K1030" s="6"/>
      <c r="L1030" s="6"/>
    </row>
    <row r="1031" spans="1:12" ht="31.5" collapsed="1">
      <c r="A1031" s="27"/>
      <c r="B1031" s="28" t="s">
        <v>382</v>
      </c>
      <c r="C1031" s="29">
        <v>929</v>
      </c>
      <c r="D1031" s="30">
        <v>11</v>
      </c>
      <c r="E1031" s="30">
        <v>1</v>
      </c>
      <c r="F1031" s="31" t="s">
        <v>383</v>
      </c>
      <c r="G1031" s="32"/>
      <c r="H1031" s="33">
        <f>H1032+H1043+H1048+H1060</f>
        <v>33893.300000000003</v>
      </c>
      <c r="I1031" s="33">
        <f>I1032+I1043+I1048+I1060</f>
        <v>32588.899999999998</v>
      </c>
      <c r="J1031" s="33">
        <f>J1032+J1043+J1048+J1060</f>
        <v>32649.8</v>
      </c>
      <c r="K1031" s="6"/>
      <c r="L1031" s="6"/>
    </row>
    <row r="1032" spans="1:12" ht="31.5" hidden="1" outlineLevel="1">
      <c r="A1032" s="27"/>
      <c r="B1032" s="28" t="s">
        <v>384</v>
      </c>
      <c r="C1032" s="29">
        <v>929</v>
      </c>
      <c r="D1032" s="30">
        <v>11</v>
      </c>
      <c r="E1032" s="30">
        <v>1</v>
      </c>
      <c r="F1032" s="31" t="s">
        <v>385</v>
      </c>
      <c r="G1032" s="32"/>
      <c r="H1032" s="33">
        <f>H1033+H1037+H1041+H1035+H1039</f>
        <v>0</v>
      </c>
      <c r="I1032" s="33">
        <f>I1033+I1037+I1041+I1035+I1039</f>
        <v>0</v>
      </c>
      <c r="J1032" s="33">
        <f>J1033+J1037+J1041+J1035+J1039</f>
        <v>0</v>
      </c>
      <c r="K1032" s="6"/>
      <c r="L1032" s="6"/>
    </row>
    <row r="1033" spans="1:12" ht="31.5" hidden="1" outlineLevel="1">
      <c r="A1033" s="27"/>
      <c r="B1033" s="28" t="s">
        <v>188</v>
      </c>
      <c r="C1033" s="29">
        <v>929</v>
      </c>
      <c r="D1033" s="30">
        <v>11</v>
      </c>
      <c r="E1033" s="30">
        <v>1</v>
      </c>
      <c r="F1033" s="31" t="s">
        <v>386</v>
      </c>
      <c r="G1033" s="32"/>
      <c r="H1033" s="33">
        <f>H1034</f>
        <v>0</v>
      </c>
      <c r="I1033" s="33">
        <f>I1034</f>
        <v>0</v>
      </c>
      <c r="J1033" s="33">
        <f>J1034</f>
        <v>0</v>
      </c>
      <c r="K1033" s="6"/>
      <c r="L1033" s="6"/>
    </row>
    <row r="1034" spans="1:12" ht="31.5" hidden="1" outlineLevel="1">
      <c r="A1034" s="27"/>
      <c r="B1034" s="28" t="s">
        <v>89</v>
      </c>
      <c r="C1034" s="29">
        <v>929</v>
      </c>
      <c r="D1034" s="30">
        <v>11</v>
      </c>
      <c r="E1034" s="30">
        <v>1</v>
      </c>
      <c r="F1034" s="31" t="s">
        <v>386</v>
      </c>
      <c r="G1034" s="32">
        <v>600</v>
      </c>
      <c r="H1034" s="33">
        <v>0</v>
      </c>
      <c r="I1034" s="33">
        <v>0</v>
      </c>
      <c r="J1034" s="33">
        <v>0</v>
      </c>
      <c r="K1034" s="6"/>
      <c r="L1034" s="6"/>
    </row>
    <row r="1035" spans="1:12" ht="31.5" hidden="1" outlineLevel="1">
      <c r="A1035" s="27"/>
      <c r="B1035" s="28" t="s">
        <v>96</v>
      </c>
      <c r="C1035" s="29">
        <v>929</v>
      </c>
      <c r="D1035" s="30">
        <v>11</v>
      </c>
      <c r="E1035" s="30">
        <v>1</v>
      </c>
      <c r="F1035" s="31" t="s">
        <v>387</v>
      </c>
      <c r="G1035" s="32"/>
      <c r="H1035" s="33">
        <f>H1036</f>
        <v>0</v>
      </c>
      <c r="I1035" s="33">
        <v>0</v>
      </c>
      <c r="J1035" s="33">
        <v>0</v>
      </c>
      <c r="K1035" s="6"/>
      <c r="L1035" s="6"/>
    </row>
    <row r="1036" spans="1:12" ht="31.5" hidden="1" outlineLevel="1">
      <c r="A1036" s="27"/>
      <c r="B1036" s="28" t="s">
        <v>89</v>
      </c>
      <c r="C1036" s="29">
        <v>929</v>
      </c>
      <c r="D1036" s="30">
        <v>11</v>
      </c>
      <c r="E1036" s="30">
        <v>1</v>
      </c>
      <c r="F1036" s="31" t="s">
        <v>387</v>
      </c>
      <c r="G1036" s="32">
        <v>600</v>
      </c>
      <c r="H1036" s="33">
        <v>0</v>
      </c>
      <c r="I1036" s="33">
        <v>0</v>
      </c>
      <c r="J1036" s="33">
        <v>0</v>
      </c>
      <c r="K1036" s="6"/>
      <c r="L1036" s="6"/>
    </row>
    <row r="1037" spans="1:12" ht="47.25" hidden="1" outlineLevel="1">
      <c r="A1037" s="27"/>
      <c r="B1037" s="28" t="s">
        <v>388</v>
      </c>
      <c r="C1037" s="29">
        <v>929</v>
      </c>
      <c r="D1037" s="30">
        <v>11</v>
      </c>
      <c r="E1037" s="30">
        <v>1</v>
      </c>
      <c r="F1037" s="31" t="s">
        <v>389</v>
      </c>
      <c r="G1037" s="32"/>
      <c r="H1037" s="33">
        <f>H1038</f>
        <v>0</v>
      </c>
      <c r="I1037" s="33">
        <f>I1038</f>
        <v>0</v>
      </c>
      <c r="J1037" s="33">
        <f>J1038</f>
        <v>0</v>
      </c>
      <c r="K1037" s="6"/>
      <c r="L1037" s="6"/>
    </row>
    <row r="1038" spans="1:12" ht="31.5" hidden="1" outlineLevel="1">
      <c r="A1038" s="27"/>
      <c r="B1038" s="28" t="s">
        <v>89</v>
      </c>
      <c r="C1038" s="29">
        <v>929</v>
      </c>
      <c r="D1038" s="30">
        <v>11</v>
      </c>
      <c r="E1038" s="30">
        <v>1</v>
      </c>
      <c r="F1038" s="31" t="s">
        <v>389</v>
      </c>
      <c r="G1038" s="32">
        <v>600</v>
      </c>
      <c r="H1038" s="33">
        <v>0</v>
      </c>
      <c r="I1038" s="33">
        <v>0</v>
      </c>
      <c r="J1038" s="33">
        <v>0</v>
      </c>
      <c r="K1038" s="6"/>
      <c r="L1038" s="6"/>
    </row>
    <row r="1039" spans="1:12" ht="47.25" hidden="1" outlineLevel="1">
      <c r="A1039" s="27"/>
      <c r="B1039" s="28" t="s">
        <v>388</v>
      </c>
      <c r="C1039" s="29">
        <v>929</v>
      </c>
      <c r="D1039" s="30">
        <v>11</v>
      </c>
      <c r="E1039" s="30">
        <v>1</v>
      </c>
      <c r="F1039" s="31" t="s">
        <v>390</v>
      </c>
      <c r="G1039" s="32"/>
      <c r="H1039" s="33">
        <f>H1040</f>
        <v>0</v>
      </c>
      <c r="I1039" s="33">
        <f>I1040</f>
        <v>0</v>
      </c>
      <c r="J1039" s="33">
        <f>J1040</f>
        <v>0</v>
      </c>
      <c r="K1039" s="6"/>
      <c r="L1039" s="6"/>
    </row>
    <row r="1040" spans="1:12" ht="31.5" hidden="1" outlineLevel="1">
      <c r="A1040" s="27"/>
      <c r="B1040" s="28" t="s">
        <v>89</v>
      </c>
      <c r="C1040" s="29">
        <v>929</v>
      </c>
      <c r="D1040" s="30">
        <v>11</v>
      </c>
      <c r="E1040" s="30">
        <v>1</v>
      </c>
      <c r="F1040" s="31" t="s">
        <v>390</v>
      </c>
      <c r="G1040" s="32">
        <v>600</v>
      </c>
      <c r="H1040" s="33">
        <v>0</v>
      </c>
      <c r="I1040" s="33">
        <v>0</v>
      </c>
      <c r="J1040" s="33">
        <v>0</v>
      </c>
      <c r="K1040" s="6"/>
      <c r="L1040" s="6"/>
    </row>
    <row r="1041" spans="1:16" ht="94.5" hidden="1" outlineLevel="1">
      <c r="A1041" s="27"/>
      <c r="B1041" s="28" t="s">
        <v>396</v>
      </c>
      <c r="C1041" s="29">
        <v>929</v>
      </c>
      <c r="D1041" s="30">
        <v>11</v>
      </c>
      <c r="E1041" s="30">
        <v>1</v>
      </c>
      <c r="F1041" s="31" t="s">
        <v>397</v>
      </c>
      <c r="G1041" s="32"/>
      <c r="H1041" s="33">
        <f>H1042</f>
        <v>0</v>
      </c>
      <c r="I1041" s="33">
        <f>I1042</f>
        <v>0</v>
      </c>
      <c r="J1041" s="33">
        <f>J1042</f>
        <v>0</v>
      </c>
      <c r="K1041" s="6"/>
      <c r="L1041" s="6"/>
    </row>
    <row r="1042" spans="1:16" ht="31.5" hidden="1" outlineLevel="1">
      <c r="A1042" s="27"/>
      <c r="B1042" s="28" t="s">
        <v>89</v>
      </c>
      <c r="C1042" s="29">
        <v>929</v>
      </c>
      <c r="D1042" s="30">
        <v>11</v>
      </c>
      <c r="E1042" s="30">
        <v>1</v>
      </c>
      <c r="F1042" s="31" t="s">
        <v>397</v>
      </c>
      <c r="G1042" s="32">
        <v>600</v>
      </c>
      <c r="H1042" s="33">
        <v>0</v>
      </c>
      <c r="I1042" s="33">
        <v>0</v>
      </c>
      <c r="J1042" s="33">
        <v>0</v>
      </c>
      <c r="L1042" s="6"/>
    </row>
    <row r="1043" spans="1:16">
      <c r="A1043" s="45"/>
      <c r="B1043" s="28" t="s">
        <v>398</v>
      </c>
      <c r="C1043" s="29">
        <v>929</v>
      </c>
      <c r="D1043" s="30">
        <v>11</v>
      </c>
      <c r="E1043" s="30">
        <v>1</v>
      </c>
      <c r="F1043" s="31" t="s">
        <v>399</v>
      </c>
      <c r="G1043" s="32"/>
      <c r="H1043" s="33">
        <f>H1044+H1046</f>
        <v>19192</v>
      </c>
      <c r="I1043" s="33">
        <f>I1044+I1046</f>
        <v>17887.599999999999</v>
      </c>
      <c r="J1043" s="33">
        <f>J1044+J1046</f>
        <v>17948.5</v>
      </c>
      <c r="L1043" s="6"/>
    </row>
    <row r="1044" spans="1:16" ht="31.5">
      <c r="A1044" s="45"/>
      <c r="B1044" s="28" t="s">
        <v>188</v>
      </c>
      <c r="C1044" s="29">
        <v>929</v>
      </c>
      <c r="D1044" s="30">
        <v>11</v>
      </c>
      <c r="E1044" s="30">
        <v>1</v>
      </c>
      <c r="F1044" s="31" t="s">
        <v>400</v>
      </c>
      <c r="G1044" s="32"/>
      <c r="H1044" s="33">
        <f t="shared" ref="H1044:J1044" si="190">H1045</f>
        <v>18992</v>
      </c>
      <c r="I1044" s="33">
        <f t="shared" si="190"/>
        <v>17887.599999999999</v>
      </c>
      <c r="J1044" s="33">
        <f t="shared" si="190"/>
        <v>17948.5</v>
      </c>
      <c r="L1044" s="6"/>
    </row>
    <row r="1045" spans="1:16" ht="31.5">
      <c r="A1045" s="45"/>
      <c r="B1045" s="28" t="s">
        <v>89</v>
      </c>
      <c r="C1045" s="29">
        <v>929</v>
      </c>
      <c r="D1045" s="30">
        <v>11</v>
      </c>
      <c r="E1045" s="30">
        <v>1</v>
      </c>
      <c r="F1045" s="31" t="s">
        <v>400</v>
      </c>
      <c r="G1045" s="32">
        <v>600</v>
      </c>
      <c r="H1045" s="33">
        <f>17829+1163</f>
        <v>18992</v>
      </c>
      <c r="I1045" s="33">
        <v>17887.599999999999</v>
      </c>
      <c r="J1045" s="33">
        <v>17948.5</v>
      </c>
      <c r="K1045" s="8">
        <v>1163</v>
      </c>
      <c r="L1045" s="6"/>
    </row>
    <row r="1046" spans="1:16" ht="31.5">
      <c r="A1046" s="27"/>
      <c r="B1046" s="28" t="s">
        <v>105</v>
      </c>
      <c r="C1046" s="29">
        <v>929</v>
      </c>
      <c r="D1046" s="30">
        <v>11</v>
      </c>
      <c r="E1046" s="30">
        <v>1</v>
      </c>
      <c r="F1046" s="53" t="s">
        <v>401</v>
      </c>
      <c r="G1046" s="32"/>
      <c r="H1046" s="33">
        <f t="shared" ref="H1046:J1046" si="191">H1047</f>
        <v>200</v>
      </c>
      <c r="I1046" s="33">
        <f t="shared" si="191"/>
        <v>0</v>
      </c>
      <c r="J1046" s="33">
        <f t="shared" si="191"/>
        <v>0</v>
      </c>
      <c r="L1046" s="6"/>
    </row>
    <row r="1047" spans="1:16" ht="31.5">
      <c r="A1047" s="27"/>
      <c r="B1047" s="28" t="s">
        <v>89</v>
      </c>
      <c r="C1047" s="29">
        <v>929</v>
      </c>
      <c r="D1047" s="30">
        <v>11</v>
      </c>
      <c r="E1047" s="30">
        <v>1</v>
      </c>
      <c r="F1047" s="53" t="s">
        <v>401</v>
      </c>
      <c r="G1047" s="32">
        <v>600</v>
      </c>
      <c r="H1047" s="33">
        <v>200</v>
      </c>
      <c r="I1047" s="33">
        <v>0</v>
      </c>
      <c r="J1047" s="33">
        <v>0</v>
      </c>
      <c r="K1047" s="44"/>
      <c r="L1047" s="6"/>
    </row>
    <row r="1048" spans="1:16">
      <c r="A1048" s="45"/>
      <c r="B1048" s="28" t="s">
        <v>402</v>
      </c>
      <c r="C1048" s="29">
        <v>929</v>
      </c>
      <c r="D1048" s="30">
        <v>11</v>
      </c>
      <c r="E1048" s="30">
        <v>1</v>
      </c>
      <c r="F1048" s="31" t="s">
        <v>403</v>
      </c>
      <c r="G1048" s="32"/>
      <c r="H1048" s="33">
        <f>H1053+H1049+H1058</f>
        <v>14701.3</v>
      </c>
      <c r="I1048" s="33">
        <f>I1053+I1049+I1058</f>
        <v>14701.3</v>
      </c>
      <c r="J1048" s="33">
        <f>J1053+J1049+J1058</f>
        <v>14701.3</v>
      </c>
      <c r="L1048" s="6"/>
    </row>
    <row r="1049" spans="1:16" ht="31.5">
      <c r="A1049" s="45"/>
      <c r="B1049" s="28" t="s">
        <v>188</v>
      </c>
      <c r="C1049" s="29">
        <v>929</v>
      </c>
      <c r="D1049" s="30">
        <v>11</v>
      </c>
      <c r="E1049" s="30">
        <v>1</v>
      </c>
      <c r="F1049" s="31" t="s">
        <v>404</v>
      </c>
      <c r="G1049" s="32"/>
      <c r="H1049" s="33">
        <f>H1051+H1050+H1052</f>
        <v>12312.8</v>
      </c>
      <c r="I1049" s="33">
        <f t="shared" ref="I1049:J1049" si="192">I1051+I1050+I1052</f>
        <v>12312.8</v>
      </c>
      <c r="J1049" s="33">
        <f t="shared" si="192"/>
        <v>12312.8</v>
      </c>
      <c r="L1049" s="6"/>
    </row>
    <row r="1050" spans="1:16" ht="47.25">
      <c r="A1050" s="45"/>
      <c r="B1050" s="28" t="s">
        <v>114</v>
      </c>
      <c r="C1050" s="29">
        <v>929</v>
      </c>
      <c r="D1050" s="30">
        <v>11</v>
      </c>
      <c r="E1050" s="30">
        <v>1</v>
      </c>
      <c r="F1050" s="31" t="s">
        <v>404</v>
      </c>
      <c r="G1050" s="32">
        <v>100</v>
      </c>
      <c r="H1050" s="33">
        <v>12062.8</v>
      </c>
      <c r="I1050" s="33">
        <v>12062.8</v>
      </c>
      <c r="J1050" s="33">
        <v>12062.8</v>
      </c>
      <c r="L1050" s="6"/>
    </row>
    <row r="1051" spans="1:16" ht="31.5" collapsed="1">
      <c r="A1051" s="45"/>
      <c r="B1051" s="28" t="s">
        <v>102</v>
      </c>
      <c r="C1051" s="29">
        <v>929</v>
      </c>
      <c r="D1051" s="30">
        <v>11</v>
      </c>
      <c r="E1051" s="30">
        <v>1</v>
      </c>
      <c r="F1051" s="31" t="s">
        <v>404</v>
      </c>
      <c r="G1051" s="32">
        <v>200</v>
      </c>
      <c r="H1051" s="33">
        <v>250</v>
      </c>
      <c r="I1051" s="33">
        <v>250</v>
      </c>
      <c r="J1051" s="33">
        <v>250</v>
      </c>
      <c r="L1051" s="6"/>
    </row>
    <row r="1052" spans="1:16" hidden="1" outlineLevel="1">
      <c r="A1052" s="45"/>
      <c r="B1052" s="28" t="s">
        <v>192</v>
      </c>
      <c r="C1052" s="29">
        <v>929</v>
      </c>
      <c r="D1052" s="30">
        <v>11</v>
      </c>
      <c r="E1052" s="30">
        <v>1</v>
      </c>
      <c r="F1052" s="31" t="s">
        <v>404</v>
      </c>
      <c r="G1052" s="32">
        <v>800</v>
      </c>
      <c r="H1052" s="33">
        <v>0</v>
      </c>
      <c r="I1052" s="33">
        <v>0</v>
      </c>
      <c r="J1052" s="33">
        <v>0</v>
      </c>
      <c r="L1052" s="6"/>
    </row>
    <row r="1053" spans="1:16" ht="31.5" collapsed="1">
      <c r="A1053" s="45"/>
      <c r="B1053" s="28" t="s">
        <v>406</v>
      </c>
      <c r="C1053" s="29">
        <v>929</v>
      </c>
      <c r="D1053" s="30">
        <v>11</v>
      </c>
      <c r="E1053" s="30">
        <v>1</v>
      </c>
      <c r="F1053" s="31" t="s">
        <v>407</v>
      </c>
      <c r="G1053" s="32"/>
      <c r="H1053" s="33">
        <f>H1057+H1054+H1055+H1056</f>
        <v>350</v>
      </c>
      <c r="I1053" s="33">
        <f>I1057+I1054+I1055+I1056</f>
        <v>350</v>
      </c>
      <c r="J1053" s="33">
        <f>J1057+J1054+J1055+J1056</f>
        <v>350</v>
      </c>
      <c r="L1053" s="6"/>
    </row>
    <row r="1054" spans="1:16" ht="47.25" hidden="1" outlineLevel="1">
      <c r="A1054" s="45"/>
      <c r="B1054" s="28" t="s">
        <v>114</v>
      </c>
      <c r="C1054" s="29">
        <v>929</v>
      </c>
      <c r="D1054" s="30">
        <v>11</v>
      </c>
      <c r="E1054" s="30">
        <v>1</v>
      </c>
      <c r="F1054" s="31" t="s">
        <v>407</v>
      </c>
      <c r="G1054" s="32">
        <v>100</v>
      </c>
      <c r="H1054" s="33"/>
      <c r="I1054" s="33"/>
      <c r="J1054" s="33"/>
      <c r="L1054" s="6"/>
    </row>
    <row r="1055" spans="1:16" ht="31.5" collapsed="1">
      <c r="A1055" s="45"/>
      <c r="B1055" s="28" t="s">
        <v>102</v>
      </c>
      <c r="C1055" s="29">
        <v>929</v>
      </c>
      <c r="D1055" s="30">
        <v>11</v>
      </c>
      <c r="E1055" s="30">
        <v>1</v>
      </c>
      <c r="F1055" s="31" t="s">
        <v>407</v>
      </c>
      <c r="G1055" s="32">
        <v>200</v>
      </c>
      <c r="H1055" s="33">
        <v>350</v>
      </c>
      <c r="I1055" s="33">
        <v>350</v>
      </c>
      <c r="J1055" s="33">
        <v>350</v>
      </c>
      <c r="P1055" s="6" t="s">
        <v>0</v>
      </c>
    </row>
    <row r="1056" spans="1:16" hidden="1" outlineLevel="1">
      <c r="A1056" s="45"/>
      <c r="B1056" s="28" t="s">
        <v>111</v>
      </c>
      <c r="C1056" s="29">
        <v>929</v>
      </c>
      <c r="D1056" s="30">
        <v>11</v>
      </c>
      <c r="E1056" s="30">
        <v>1</v>
      </c>
      <c r="F1056" s="31" t="s">
        <v>407</v>
      </c>
      <c r="G1056" s="32">
        <v>300</v>
      </c>
      <c r="H1056" s="33"/>
      <c r="I1056" s="33"/>
      <c r="J1056" s="33"/>
    </row>
    <row r="1057" spans="1:12" ht="31.5" hidden="1" outlineLevel="1">
      <c r="A1057" s="45"/>
      <c r="B1057" s="28" t="s">
        <v>89</v>
      </c>
      <c r="C1057" s="29">
        <v>929</v>
      </c>
      <c r="D1057" s="30">
        <v>11</v>
      </c>
      <c r="E1057" s="30">
        <v>1</v>
      </c>
      <c r="F1057" s="31" t="s">
        <v>407</v>
      </c>
      <c r="G1057" s="32">
        <v>600</v>
      </c>
      <c r="H1057" s="33">
        <v>0</v>
      </c>
      <c r="I1057" s="33">
        <v>0</v>
      </c>
      <c r="J1057" s="33">
        <v>0</v>
      </c>
      <c r="K1057" s="6"/>
      <c r="L1057" s="6"/>
    </row>
    <row r="1058" spans="1:12" ht="31.5">
      <c r="A1058" s="45"/>
      <c r="B1058" s="28" t="s">
        <v>408</v>
      </c>
      <c r="C1058" s="29">
        <v>929</v>
      </c>
      <c r="D1058" s="30">
        <v>11</v>
      </c>
      <c r="E1058" s="30">
        <v>1</v>
      </c>
      <c r="F1058" s="31" t="s">
        <v>409</v>
      </c>
      <c r="G1058" s="32"/>
      <c r="H1058" s="33">
        <f>H1059</f>
        <v>2038.5</v>
      </c>
      <c r="I1058" s="33">
        <f>I1059</f>
        <v>2038.5</v>
      </c>
      <c r="J1058" s="33">
        <f>J1059</f>
        <v>2038.5</v>
      </c>
      <c r="K1058" s="6"/>
      <c r="L1058" s="6"/>
    </row>
    <row r="1059" spans="1:12" ht="47.25" collapsed="1">
      <c r="A1059" s="45"/>
      <c r="B1059" s="28" t="s">
        <v>114</v>
      </c>
      <c r="C1059" s="29">
        <v>929</v>
      </c>
      <c r="D1059" s="30">
        <v>11</v>
      </c>
      <c r="E1059" s="30">
        <v>1</v>
      </c>
      <c r="F1059" s="31" t="s">
        <v>409</v>
      </c>
      <c r="G1059" s="32">
        <v>100</v>
      </c>
      <c r="H1059" s="33">
        <v>2038.5</v>
      </c>
      <c r="I1059" s="33">
        <v>2038.5</v>
      </c>
      <c r="J1059" s="33">
        <v>2038.5</v>
      </c>
      <c r="K1059" s="6"/>
      <c r="L1059" s="6"/>
    </row>
    <row r="1060" spans="1:12" hidden="1" outlineLevel="1">
      <c r="A1060" s="45"/>
      <c r="B1060" s="28" t="s">
        <v>414</v>
      </c>
      <c r="C1060" s="29">
        <v>929</v>
      </c>
      <c r="D1060" s="30">
        <v>11</v>
      </c>
      <c r="E1060" s="30">
        <v>1</v>
      </c>
      <c r="F1060" s="31" t="s">
        <v>415</v>
      </c>
      <c r="G1060" s="32"/>
      <c r="H1060" s="33">
        <f t="shared" ref="H1060:J1061" si="193">H1061</f>
        <v>0</v>
      </c>
      <c r="I1060" s="33">
        <f t="shared" si="193"/>
        <v>0</v>
      </c>
      <c r="J1060" s="33">
        <f t="shared" si="193"/>
        <v>0</v>
      </c>
      <c r="K1060" s="6"/>
      <c r="L1060" s="6"/>
    </row>
    <row r="1061" spans="1:12" ht="31.5" hidden="1" outlineLevel="1">
      <c r="A1061" s="45"/>
      <c r="B1061" s="28" t="s">
        <v>416</v>
      </c>
      <c r="C1061" s="29">
        <v>929</v>
      </c>
      <c r="D1061" s="30">
        <v>11</v>
      </c>
      <c r="E1061" s="30">
        <v>1</v>
      </c>
      <c r="F1061" s="31" t="s">
        <v>417</v>
      </c>
      <c r="G1061" s="32"/>
      <c r="H1061" s="33">
        <f t="shared" si="193"/>
        <v>0</v>
      </c>
      <c r="I1061" s="33">
        <f t="shared" si="193"/>
        <v>0</v>
      </c>
      <c r="J1061" s="33">
        <f t="shared" si="193"/>
        <v>0</v>
      </c>
      <c r="K1061" s="6"/>
      <c r="L1061" s="6"/>
    </row>
    <row r="1062" spans="1:12" ht="31.5" hidden="1" outlineLevel="1">
      <c r="A1062" s="45"/>
      <c r="B1062" s="28" t="s">
        <v>89</v>
      </c>
      <c r="C1062" s="29">
        <v>929</v>
      </c>
      <c r="D1062" s="30">
        <v>11</v>
      </c>
      <c r="E1062" s="30">
        <v>1</v>
      </c>
      <c r="F1062" s="31" t="s">
        <v>417</v>
      </c>
      <c r="G1062" s="32">
        <v>600</v>
      </c>
      <c r="H1062" s="33">
        <v>0</v>
      </c>
      <c r="I1062" s="33">
        <v>0</v>
      </c>
      <c r="J1062" s="33">
        <v>0</v>
      </c>
      <c r="K1062" s="6"/>
      <c r="L1062" s="6"/>
    </row>
    <row r="1063" spans="1:12" ht="31.5" hidden="1" outlineLevel="1">
      <c r="A1063" s="45"/>
      <c r="B1063" s="28" t="s">
        <v>418</v>
      </c>
      <c r="C1063" s="29">
        <v>929</v>
      </c>
      <c r="D1063" s="30">
        <v>11</v>
      </c>
      <c r="E1063" s="30">
        <v>1</v>
      </c>
      <c r="F1063" s="31" t="s">
        <v>419</v>
      </c>
      <c r="G1063" s="32"/>
      <c r="H1063" s="33">
        <f>H1064+H1069</f>
        <v>0</v>
      </c>
      <c r="I1063" s="33">
        <f>I1064+I1069</f>
        <v>0</v>
      </c>
      <c r="J1063" s="33">
        <f>J1064+J1069</f>
        <v>0</v>
      </c>
      <c r="K1063" s="6"/>
      <c r="L1063" s="6"/>
    </row>
    <row r="1064" spans="1:12" hidden="1" outlineLevel="1">
      <c r="A1064" s="45"/>
      <c r="B1064" s="57" t="s">
        <v>420</v>
      </c>
      <c r="C1064" s="29">
        <v>929</v>
      </c>
      <c r="D1064" s="30">
        <v>11</v>
      </c>
      <c r="E1064" s="30">
        <v>1</v>
      </c>
      <c r="F1064" s="31" t="s">
        <v>421</v>
      </c>
      <c r="G1064" s="32"/>
      <c r="H1064" s="33">
        <f>H1065+H1067</f>
        <v>0</v>
      </c>
      <c r="I1064" s="33">
        <f>I1065+I1067</f>
        <v>0</v>
      </c>
      <c r="J1064" s="33">
        <f>J1065+J1067</f>
        <v>0</v>
      </c>
      <c r="K1064" s="6"/>
      <c r="L1064" s="6"/>
    </row>
    <row r="1065" spans="1:12" hidden="1" outlineLevel="1">
      <c r="A1065" s="45"/>
      <c r="B1065" s="28" t="s">
        <v>372</v>
      </c>
      <c r="C1065" s="29">
        <v>929</v>
      </c>
      <c r="D1065" s="30">
        <v>11</v>
      </c>
      <c r="E1065" s="30">
        <v>1</v>
      </c>
      <c r="F1065" s="31" t="s">
        <v>423</v>
      </c>
      <c r="G1065" s="32"/>
      <c r="H1065" s="33">
        <f>H1066</f>
        <v>0</v>
      </c>
      <c r="I1065" s="33">
        <f>I1066</f>
        <v>0</v>
      </c>
      <c r="J1065" s="33">
        <f>J1066</f>
        <v>0</v>
      </c>
      <c r="K1065" s="6"/>
      <c r="L1065" s="6"/>
    </row>
    <row r="1066" spans="1:12" ht="31.5" hidden="1" outlineLevel="1">
      <c r="A1066" s="45"/>
      <c r="B1066" s="28" t="s">
        <v>131</v>
      </c>
      <c r="C1066" s="29">
        <v>929</v>
      </c>
      <c r="D1066" s="30">
        <v>11</v>
      </c>
      <c r="E1066" s="30">
        <v>1</v>
      </c>
      <c r="F1066" s="31" t="s">
        <v>423</v>
      </c>
      <c r="G1066" s="32">
        <v>400</v>
      </c>
      <c r="H1066" s="33">
        <v>0</v>
      </c>
      <c r="I1066" s="33">
        <v>0</v>
      </c>
      <c r="J1066" s="33">
        <v>0</v>
      </c>
      <c r="K1066" s="6"/>
      <c r="L1066" s="6"/>
    </row>
    <row r="1067" spans="1:12" hidden="1" outlineLevel="1">
      <c r="A1067" s="45"/>
      <c r="B1067" s="28" t="s">
        <v>424</v>
      </c>
      <c r="C1067" s="29">
        <v>929</v>
      </c>
      <c r="D1067" s="30">
        <v>11</v>
      </c>
      <c r="E1067" s="30">
        <v>1</v>
      </c>
      <c r="F1067" s="31" t="s">
        <v>425</v>
      </c>
      <c r="G1067" s="32"/>
      <c r="H1067" s="33">
        <f>H1068</f>
        <v>0</v>
      </c>
      <c r="I1067" s="33">
        <f>I1068</f>
        <v>0</v>
      </c>
      <c r="J1067" s="33">
        <f>J1068</f>
        <v>0</v>
      </c>
      <c r="K1067" s="6"/>
      <c r="L1067" s="6"/>
    </row>
    <row r="1068" spans="1:12" ht="31.5" hidden="1" outlineLevel="1">
      <c r="A1068" s="45"/>
      <c r="B1068" s="28" t="s">
        <v>131</v>
      </c>
      <c r="C1068" s="29">
        <v>929</v>
      </c>
      <c r="D1068" s="30">
        <v>11</v>
      </c>
      <c r="E1068" s="30">
        <v>1</v>
      </c>
      <c r="F1068" s="31" t="s">
        <v>425</v>
      </c>
      <c r="G1068" s="32">
        <v>400</v>
      </c>
      <c r="H1068" s="33">
        <v>0</v>
      </c>
      <c r="I1068" s="33">
        <v>0</v>
      </c>
      <c r="J1068" s="33">
        <v>0</v>
      </c>
      <c r="K1068" s="6"/>
      <c r="L1068" s="6"/>
    </row>
    <row r="1069" spans="1:12" hidden="1" outlineLevel="1">
      <c r="A1069" s="27"/>
      <c r="B1069" s="28" t="s">
        <v>428</v>
      </c>
      <c r="C1069" s="29">
        <v>929</v>
      </c>
      <c r="D1069" s="30">
        <v>11</v>
      </c>
      <c r="E1069" s="30">
        <v>1</v>
      </c>
      <c r="F1069" s="31" t="s">
        <v>429</v>
      </c>
      <c r="G1069" s="32"/>
      <c r="H1069" s="33">
        <f>H1070</f>
        <v>0</v>
      </c>
      <c r="I1069" s="33">
        <f>I1070</f>
        <v>0</v>
      </c>
      <c r="J1069" s="33">
        <f>J1070</f>
        <v>0</v>
      </c>
      <c r="K1069" s="6"/>
      <c r="L1069" s="6"/>
    </row>
    <row r="1070" spans="1:12" ht="31.5" hidden="1" outlineLevel="1">
      <c r="A1070" s="27"/>
      <c r="B1070" s="28" t="s">
        <v>129</v>
      </c>
      <c r="C1070" s="29">
        <v>929</v>
      </c>
      <c r="D1070" s="30">
        <v>11</v>
      </c>
      <c r="E1070" s="30">
        <v>1</v>
      </c>
      <c r="F1070" s="31" t="s">
        <v>430</v>
      </c>
      <c r="G1070" s="32"/>
      <c r="H1070" s="33">
        <f>H1072+H1071</f>
        <v>0</v>
      </c>
      <c r="I1070" s="33">
        <f>I1072+I1071</f>
        <v>0</v>
      </c>
      <c r="J1070" s="33">
        <f>J1072+J1071</f>
        <v>0</v>
      </c>
      <c r="K1070" s="6"/>
      <c r="L1070" s="6"/>
    </row>
    <row r="1071" spans="1:12" ht="31.5" hidden="1" outlineLevel="1">
      <c r="A1071" s="27"/>
      <c r="B1071" s="28" t="s">
        <v>131</v>
      </c>
      <c r="C1071" s="29">
        <v>929</v>
      </c>
      <c r="D1071" s="30">
        <v>11</v>
      </c>
      <c r="E1071" s="30">
        <v>1</v>
      </c>
      <c r="F1071" s="31" t="s">
        <v>430</v>
      </c>
      <c r="G1071" s="32">
        <v>400</v>
      </c>
      <c r="H1071" s="33">
        <v>0</v>
      </c>
      <c r="I1071" s="33">
        <v>0</v>
      </c>
      <c r="J1071" s="33">
        <v>0</v>
      </c>
      <c r="K1071" s="6"/>
      <c r="L1071" s="6"/>
    </row>
    <row r="1072" spans="1:12" ht="31.5" hidden="1" outlineLevel="1">
      <c r="A1072" s="27"/>
      <c r="B1072" s="28" t="s">
        <v>89</v>
      </c>
      <c r="C1072" s="29">
        <v>929</v>
      </c>
      <c r="D1072" s="30">
        <v>11</v>
      </c>
      <c r="E1072" s="30">
        <v>1</v>
      </c>
      <c r="F1072" s="31" t="s">
        <v>430</v>
      </c>
      <c r="G1072" s="32">
        <v>600</v>
      </c>
      <c r="H1072" s="33">
        <v>0</v>
      </c>
      <c r="I1072" s="33">
        <v>0</v>
      </c>
      <c r="J1072" s="33">
        <v>0</v>
      </c>
      <c r="K1072" s="6"/>
      <c r="L1072" s="6"/>
    </row>
    <row r="1073" spans="1:16">
      <c r="A1073" s="45"/>
      <c r="B1073" s="28" t="s">
        <v>61</v>
      </c>
      <c r="C1073" s="29">
        <v>929</v>
      </c>
      <c r="D1073" s="30">
        <v>11</v>
      </c>
      <c r="E1073" s="30">
        <v>2</v>
      </c>
      <c r="F1073" s="31"/>
      <c r="G1073" s="32"/>
      <c r="H1073" s="33">
        <f>H1079+H1074</f>
        <v>6780</v>
      </c>
      <c r="I1073" s="33">
        <f>I1079+I1074</f>
        <v>4530</v>
      </c>
      <c r="J1073" s="33">
        <f>J1079+J1074</f>
        <v>4530</v>
      </c>
      <c r="K1073" s="6"/>
      <c r="L1073" s="6"/>
    </row>
    <row r="1074" spans="1:16">
      <c r="A1074" s="45"/>
      <c r="B1074" s="28" t="s">
        <v>897</v>
      </c>
      <c r="C1074" s="29">
        <v>929</v>
      </c>
      <c r="D1074" s="30">
        <v>11</v>
      </c>
      <c r="E1074" s="30">
        <v>2</v>
      </c>
      <c r="F1074" s="31" t="s">
        <v>254</v>
      </c>
      <c r="G1074" s="32"/>
      <c r="H1074" s="33">
        <f>H1075</f>
        <v>30</v>
      </c>
      <c r="I1074" s="33">
        <f t="shared" ref="I1074:J1077" si="194">I1075</f>
        <v>30</v>
      </c>
      <c r="J1074" s="33">
        <f t="shared" si="194"/>
        <v>30</v>
      </c>
      <c r="K1074" s="6"/>
      <c r="L1074" s="6"/>
    </row>
    <row r="1075" spans="1:16">
      <c r="A1075" s="45"/>
      <c r="B1075" s="28" t="s">
        <v>267</v>
      </c>
      <c r="C1075" s="29">
        <v>929</v>
      </c>
      <c r="D1075" s="30">
        <v>11</v>
      </c>
      <c r="E1075" s="30">
        <v>2</v>
      </c>
      <c r="F1075" s="31" t="s">
        <v>268</v>
      </c>
      <c r="G1075" s="32"/>
      <c r="H1075" s="33">
        <f>H1076</f>
        <v>30</v>
      </c>
      <c r="I1075" s="33">
        <f t="shared" si="194"/>
        <v>30</v>
      </c>
      <c r="J1075" s="33">
        <f t="shared" si="194"/>
        <v>30</v>
      </c>
      <c r="K1075" s="6"/>
      <c r="L1075" s="6"/>
    </row>
    <row r="1076" spans="1:16" ht="31.5">
      <c r="A1076" s="45"/>
      <c r="B1076" s="28" t="s">
        <v>269</v>
      </c>
      <c r="C1076" s="29">
        <v>929</v>
      </c>
      <c r="D1076" s="30">
        <v>11</v>
      </c>
      <c r="E1076" s="30">
        <v>2</v>
      </c>
      <c r="F1076" s="31" t="s">
        <v>270</v>
      </c>
      <c r="G1076" s="32"/>
      <c r="H1076" s="33">
        <f>H1077</f>
        <v>30</v>
      </c>
      <c r="I1076" s="33">
        <f t="shared" si="194"/>
        <v>30</v>
      </c>
      <c r="J1076" s="33">
        <f t="shared" si="194"/>
        <v>30</v>
      </c>
      <c r="K1076" s="6"/>
      <c r="L1076" s="6"/>
    </row>
    <row r="1077" spans="1:16" ht="31.5">
      <c r="A1077" s="45"/>
      <c r="B1077" s="28" t="s">
        <v>271</v>
      </c>
      <c r="C1077" s="29">
        <v>929</v>
      </c>
      <c r="D1077" s="30">
        <v>11</v>
      </c>
      <c r="E1077" s="30">
        <v>2</v>
      </c>
      <c r="F1077" s="31" t="s">
        <v>272</v>
      </c>
      <c r="G1077" s="32"/>
      <c r="H1077" s="33">
        <f>H1078</f>
        <v>30</v>
      </c>
      <c r="I1077" s="33">
        <f t="shared" si="194"/>
        <v>30</v>
      </c>
      <c r="J1077" s="33">
        <f t="shared" si="194"/>
        <v>30</v>
      </c>
      <c r="K1077" s="6"/>
      <c r="L1077" s="6"/>
    </row>
    <row r="1078" spans="1:16" ht="31.5">
      <c r="A1078" s="45"/>
      <c r="B1078" s="28" t="s">
        <v>102</v>
      </c>
      <c r="C1078" s="29">
        <v>929</v>
      </c>
      <c r="D1078" s="30">
        <v>11</v>
      </c>
      <c r="E1078" s="30">
        <v>2</v>
      </c>
      <c r="F1078" s="31" t="s">
        <v>272</v>
      </c>
      <c r="G1078" s="32">
        <v>200</v>
      </c>
      <c r="H1078" s="33">
        <v>30</v>
      </c>
      <c r="I1078" s="33">
        <v>30</v>
      </c>
      <c r="J1078" s="33">
        <v>30</v>
      </c>
      <c r="K1078" s="6"/>
      <c r="L1078" s="6"/>
    </row>
    <row r="1079" spans="1:16">
      <c r="A1079" s="45"/>
      <c r="B1079" s="28" t="s">
        <v>372</v>
      </c>
      <c r="C1079" s="29">
        <v>929</v>
      </c>
      <c r="D1079" s="30">
        <v>11</v>
      </c>
      <c r="E1079" s="30">
        <v>2</v>
      </c>
      <c r="F1079" s="31" t="s">
        <v>373</v>
      </c>
      <c r="G1079" s="32"/>
      <c r="H1079" s="33">
        <f>H1080</f>
        <v>6750</v>
      </c>
      <c r="I1079" s="33">
        <f t="shared" ref="I1079:J1081" si="195">I1080</f>
        <v>4500</v>
      </c>
      <c r="J1079" s="33">
        <f t="shared" si="195"/>
        <v>4500</v>
      </c>
      <c r="K1079" s="6"/>
      <c r="L1079" s="6"/>
    </row>
    <row r="1080" spans="1:16" ht="31.5">
      <c r="A1080" s="45"/>
      <c r="B1080" s="28" t="s">
        <v>374</v>
      </c>
      <c r="C1080" s="29">
        <v>929</v>
      </c>
      <c r="D1080" s="30">
        <v>11</v>
      </c>
      <c r="E1080" s="30">
        <v>2</v>
      </c>
      <c r="F1080" s="31" t="s">
        <v>375</v>
      </c>
      <c r="G1080" s="32"/>
      <c r="H1080" s="33">
        <f>H1081</f>
        <v>6750</v>
      </c>
      <c r="I1080" s="33">
        <f t="shared" si="195"/>
        <v>4500</v>
      </c>
      <c r="J1080" s="33">
        <f t="shared" si="195"/>
        <v>4500</v>
      </c>
      <c r="K1080" s="6"/>
      <c r="L1080" s="6"/>
    </row>
    <row r="1081" spans="1:16" ht="31.5">
      <c r="A1081" s="45"/>
      <c r="B1081" s="28" t="s">
        <v>917</v>
      </c>
      <c r="C1081" s="29">
        <v>929</v>
      </c>
      <c r="D1081" s="30">
        <v>11</v>
      </c>
      <c r="E1081" s="30">
        <v>2</v>
      </c>
      <c r="F1081" s="31" t="s">
        <v>377</v>
      </c>
      <c r="G1081" s="32"/>
      <c r="H1081" s="33">
        <f>H1082</f>
        <v>6750</v>
      </c>
      <c r="I1081" s="33">
        <f t="shared" si="195"/>
        <v>4500</v>
      </c>
      <c r="J1081" s="33">
        <f t="shared" si="195"/>
        <v>4500</v>
      </c>
      <c r="K1081" s="6"/>
      <c r="L1081" s="6"/>
    </row>
    <row r="1082" spans="1:16" ht="31.5">
      <c r="A1082" s="45"/>
      <c r="B1082" s="28" t="s">
        <v>378</v>
      </c>
      <c r="C1082" s="29">
        <v>929</v>
      </c>
      <c r="D1082" s="30">
        <v>11</v>
      </c>
      <c r="E1082" s="30">
        <v>2</v>
      </c>
      <c r="F1082" s="31" t="s">
        <v>379</v>
      </c>
      <c r="G1082" s="32"/>
      <c r="H1082" s="33">
        <f>H1083+H1084+H1085</f>
        <v>6750</v>
      </c>
      <c r="I1082" s="33">
        <f>I1083+I1084+I1085</f>
        <v>4500</v>
      </c>
      <c r="J1082" s="33">
        <f>J1083+J1084+J1085</f>
        <v>4500</v>
      </c>
      <c r="K1082" s="6"/>
      <c r="L1082" s="6"/>
    </row>
    <row r="1083" spans="1:16" ht="47.25">
      <c r="A1083" s="45"/>
      <c r="B1083" s="28" t="s">
        <v>114</v>
      </c>
      <c r="C1083" s="29">
        <v>929</v>
      </c>
      <c r="D1083" s="30">
        <v>11</v>
      </c>
      <c r="E1083" s="30">
        <v>2</v>
      </c>
      <c r="F1083" s="31" t="s">
        <v>379</v>
      </c>
      <c r="G1083" s="32">
        <v>100</v>
      </c>
      <c r="H1083" s="33">
        <f>2500+1250</f>
        <v>3750</v>
      </c>
      <c r="I1083" s="33">
        <v>2500</v>
      </c>
      <c r="J1083" s="33">
        <v>2500</v>
      </c>
      <c r="K1083" s="6">
        <v>1250</v>
      </c>
      <c r="L1083" s="6"/>
    </row>
    <row r="1084" spans="1:16" ht="31.5">
      <c r="A1084" s="45"/>
      <c r="B1084" s="28" t="s">
        <v>102</v>
      </c>
      <c r="C1084" s="29">
        <v>929</v>
      </c>
      <c r="D1084" s="30">
        <v>11</v>
      </c>
      <c r="E1084" s="30">
        <v>2</v>
      </c>
      <c r="F1084" s="31" t="s">
        <v>379</v>
      </c>
      <c r="G1084" s="32">
        <v>200</v>
      </c>
      <c r="H1084" s="33">
        <v>650</v>
      </c>
      <c r="I1084" s="33">
        <v>650</v>
      </c>
      <c r="J1084" s="33">
        <v>650</v>
      </c>
      <c r="P1084" s="6" t="s">
        <v>0</v>
      </c>
    </row>
    <row r="1085" spans="1:16">
      <c r="A1085" s="45"/>
      <c r="B1085" s="28" t="s">
        <v>111</v>
      </c>
      <c r="C1085" s="29">
        <v>929</v>
      </c>
      <c r="D1085" s="30">
        <v>11</v>
      </c>
      <c r="E1085" s="30">
        <v>2</v>
      </c>
      <c r="F1085" s="31" t="s">
        <v>379</v>
      </c>
      <c r="G1085" s="32">
        <v>300</v>
      </c>
      <c r="H1085" s="33">
        <f>1350+1000</f>
        <v>2350</v>
      </c>
      <c r="I1085" s="33">
        <v>1350</v>
      </c>
      <c r="J1085" s="33">
        <v>1350</v>
      </c>
      <c r="K1085" s="8">
        <v>1000</v>
      </c>
      <c r="P1085" s="6" t="s">
        <v>0</v>
      </c>
    </row>
    <row r="1086" spans="1:16" collapsed="1">
      <c r="A1086" s="45"/>
      <c r="B1086" s="28" t="s">
        <v>62</v>
      </c>
      <c r="C1086" s="29">
        <v>929</v>
      </c>
      <c r="D1086" s="30">
        <v>11</v>
      </c>
      <c r="E1086" s="30">
        <v>3</v>
      </c>
      <c r="F1086" s="31"/>
      <c r="G1086" s="32"/>
      <c r="H1086" s="33">
        <f>H1092+H1099+H1087</f>
        <v>178367.09999999998</v>
      </c>
      <c r="I1086" s="33">
        <f t="shared" ref="I1086:J1086" si="196">I1092+I1099+I1087</f>
        <v>162305.1</v>
      </c>
      <c r="J1086" s="33">
        <f t="shared" si="196"/>
        <v>171762.3</v>
      </c>
    </row>
    <row r="1087" spans="1:16" hidden="1" outlineLevel="1">
      <c r="A1087" s="45"/>
      <c r="B1087" s="28" t="s">
        <v>246</v>
      </c>
      <c r="C1087" s="29">
        <v>929</v>
      </c>
      <c r="D1087" s="30">
        <v>11</v>
      </c>
      <c r="E1087" s="30">
        <v>3</v>
      </c>
      <c r="F1087" s="31" t="s">
        <v>247</v>
      </c>
      <c r="G1087" s="32"/>
      <c r="H1087" s="33">
        <f>H1088</f>
        <v>0</v>
      </c>
      <c r="I1087" s="33">
        <f t="shared" ref="I1087:J1090" si="197">I1088</f>
        <v>0</v>
      </c>
      <c r="J1087" s="33">
        <f t="shared" si="197"/>
        <v>0</v>
      </c>
    </row>
    <row r="1088" spans="1:16" hidden="1" outlineLevel="1">
      <c r="A1088" s="45"/>
      <c r="B1088" s="28" t="s">
        <v>248</v>
      </c>
      <c r="C1088" s="29">
        <v>929</v>
      </c>
      <c r="D1088" s="30">
        <v>11</v>
      </c>
      <c r="E1088" s="30">
        <v>3</v>
      </c>
      <c r="F1088" s="31" t="s">
        <v>249</v>
      </c>
      <c r="G1088" s="32"/>
      <c r="H1088" s="33">
        <f>H1089</f>
        <v>0</v>
      </c>
      <c r="I1088" s="33">
        <f t="shared" si="197"/>
        <v>0</v>
      </c>
      <c r="J1088" s="33">
        <f t="shared" si="197"/>
        <v>0</v>
      </c>
    </row>
    <row r="1089" spans="1:12" ht="47.25" hidden="1" outlineLevel="1">
      <c r="A1089" s="45"/>
      <c r="B1089" s="28" t="s">
        <v>910</v>
      </c>
      <c r="C1089" s="29">
        <v>929</v>
      </c>
      <c r="D1089" s="30">
        <v>11</v>
      </c>
      <c r="E1089" s="30">
        <v>3</v>
      </c>
      <c r="F1089" s="31" t="s">
        <v>251</v>
      </c>
      <c r="G1089" s="32"/>
      <c r="H1089" s="33">
        <f>H1090</f>
        <v>0</v>
      </c>
      <c r="I1089" s="33">
        <f t="shared" si="197"/>
        <v>0</v>
      </c>
      <c r="J1089" s="33">
        <f t="shared" si="197"/>
        <v>0</v>
      </c>
      <c r="L1089" s="6"/>
    </row>
    <row r="1090" spans="1:12" hidden="1" outlineLevel="1">
      <c r="A1090" s="45"/>
      <c r="B1090" s="28" t="s">
        <v>90</v>
      </c>
      <c r="C1090" s="29">
        <v>929</v>
      </c>
      <c r="D1090" s="30">
        <v>11</v>
      </c>
      <c r="E1090" s="30">
        <v>3</v>
      </c>
      <c r="F1090" s="31" t="s">
        <v>911</v>
      </c>
      <c r="G1090" s="32"/>
      <c r="H1090" s="33">
        <f>H1091</f>
        <v>0</v>
      </c>
      <c r="I1090" s="33">
        <f t="shared" si="197"/>
        <v>0</v>
      </c>
      <c r="J1090" s="33">
        <f t="shared" si="197"/>
        <v>0</v>
      </c>
      <c r="L1090" s="6"/>
    </row>
    <row r="1091" spans="1:12" ht="31.5" hidden="1" outlineLevel="1">
      <c r="A1091" s="45"/>
      <c r="B1091" s="28" t="s">
        <v>89</v>
      </c>
      <c r="C1091" s="29">
        <v>929</v>
      </c>
      <c r="D1091" s="30">
        <v>11</v>
      </c>
      <c r="E1091" s="30">
        <v>3</v>
      </c>
      <c r="F1091" s="31" t="s">
        <v>911</v>
      </c>
      <c r="G1091" s="32">
        <v>600</v>
      </c>
      <c r="H1091" s="33">
        <v>0</v>
      </c>
      <c r="I1091" s="33">
        <v>0</v>
      </c>
      <c r="J1091" s="33">
        <v>0</v>
      </c>
      <c r="L1091" s="6"/>
    </row>
    <row r="1092" spans="1:12" ht="47.25" hidden="1" outlineLevel="1">
      <c r="A1092" s="45"/>
      <c r="B1092" s="28" t="s">
        <v>936</v>
      </c>
      <c r="C1092" s="29">
        <v>929</v>
      </c>
      <c r="D1092" s="30">
        <v>11</v>
      </c>
      <c r="E1092" s="30">
        <v>3</v>
      </c>
      <c r="F1092" s="31" t="s">
        <v>306</v>
      </c>
      <c r="G1092" s="32"/>
      <c r="H1092" s="33">
        <f t="shared" ref="H1092:J1093" si="198">H1093</f>
        <v>0</v>
      </c>
      <c r="I1092" s="33">
        <f t="shared" si="198"/>
        <v>0</v>
      </c>
      <c r="J1092" s="33">
        <f t="shared" si="198"/>
        <v>0</v>
      </c>
      <c r="L1092" s="6"/>
    </row>
    <row r="1093" spans="1:12" ht="47.25" hidden="1" outlineLevel="1">
      <c r="A1093" s="45"/>
      <c r="B1093" s="28" t="s">
        <v>937</v>
      </c>
      <c r="C1093" s="29">
        <v>929</v>
      </c>
      <c r="D1093" s="30">
        <v>11</v>
      </c>
      <c r="E1093" s="30">
        <v>3</v>
      </c>
      <c r="F1093" s="31" t="s">
        <v>307</v>
      </c>
      <c r="G1093" s="32"/>
      <c r="H1093" s="33">
        <f t="shared" si="198"/>
        <v>0</v>
      </c>
      <c r="I1093" s="33">
        <f t="shared" si="198"/>
        <v>0</v>
      </c>
      <c r="J1093" s="33">
        <f t="shared" si="198"/>
        <v>0</v>
      </c>
      <c r="L1093" s="6"/>
    </row>
    <row r="1094" spans="1:12" ht="47.25" hidden="1" outlineLevel="1">
      <c r="A1094" s="45"/>
      <c r="B1094" s="28" t="s">
        <v>854</v>
      </c>
      <c r="C1094" s="29">
        <v>929</v>
      </c>
      <c r="D1094" s="30">
        <v>11</v>
      </c>
      <c r="E1094" s="30">
        <v>3</v>
      </c>
      <c r="F1094" s="31" t="s">
        <v>309</v>
      </c>
      <c r="G1094" s="32"/>
      <c r="H1094" s="33">
        <f>H1095+H1097</f>
        <v>0</v>
      </c>
      <c r="I1094" s="33">
        <f>I1095+I1097</f>
        <v>0</v>
      </c>
      <c r="J1094" s="33">
        <f>J1095+J1097</f>
        <v>0</v>
      </c>
      <c r="L1094" s="6"/>
    </row>
    <row r="1095" spans="1:12" hidden="1" outlineLevel="1">
      <c r="A1095" s="45"/>
      <c r="B1095" s="28" t="s">
        <v>310</v>
      </c>
      <c r="C1095" s="29">
        <v>929</v>
      </c>
      <c r="D1095" s="30">
        <v>11</v>
      </c>
      <c r="E1095" s="30">
        <v>3</v>
      </c>
      <c r="F1095" s="31" t="s">
        <v>311</v>
      </c>
      <c r="G1095" s="32"/>
      <c r="H1095" s="33">
        <f>H1096</f>
        <v>0</v>
      </c>
      <c r="I1095" s="33">
        <f>I1096</f>
        <v>0</v>
      </c>
      <c r="J1095" s="33">
        <f>J1096</f>
        <v>0</v>
      </c>
      <c r="L1095" s="6"/>
    </row>
    <row r="1096" spans="1:12" ht="31.5" hidden="1" outlineLevel="1">
      <c r="A1096" s="45"/>
      <c r="B1096" s="28" t="s">
        <v>89</v>
      </c>
      <c r="C1096" s="29">
        <v>929</v>
      </c>
      <c r="D1096" s="30">
        <v>11</v>
      </c>
      <c r="E1096" s="30">
        <v>3</v>
      </c>
      <c r="F1096" s="31" t="s">
        <v>311</v>
      </c>
      <c r="G1096" s="32">
        <v>600</v>
      </c>
      <c r="H1096" s="33">
        <v>0</v>
      </c>
      <c r="I1096" s="33">
        <v>0</v>
      </c>
      <c r="J1096" s="33">
        <v>0</v>
      </c>
      <c r="L1096" s="6"/>
    </row>
    <row r="1097" spans="1:12" hidden="1" outlineLevel="1">
      <c r="A1097" s="45"/>
      <c r="B1097" s="28" t="s">
        <v>312</v>
      </c>
      <c r="C1097" s="29">
        <v>929</v>
      </c>
      <c r="D1097" s="30">
        <v>11</v>
      </c>
      <c r="E1097" s="30">
        <v>3</v>
      </c>
      <c r="F1097" s="31" t="s">
        <v>313</v>
      </c>
      <c r="G1097" s="32"/>
      <c r="H1097" s="33">
        <f>H1098</f>
        <v>0</v>
      </c>
      <c r="I1097" s="33">
        <f>I1098</f>
        <v>0</v>
      </c>
      <c r="J1097" s="33">
        <f>J1098</f>
        <v>0</v>
      </c>
      <c r="L1097" s="6"/>
    </row>
    <row r="1098" spans="1:12" ht="31.5" hidden="1" outlineLevel="1">
      <c r="A1098" s="45"/>
      <c r="B1098" s="28" t="s">
        <v>89</v>
      </c>
      <c r="C1098" s="29">
        <v>929</v>
      </c>
      <c r="D1098" s="30">
        <v>11</v>
      </c>
      <c r="E1098" s="30">
        <v>3</v>
      </c>
      <c r="F1098" s="31" t="s">
        <v>313</v>
      </c>
      <c r="G1098" s="32">
        <v>600</v>
      </c>
      <c r="H1098" s="33">
        <f>7740-7740</f>
        <v>0</v>
      </c>
      <c r="I1098" s="33">
        <v>0</v>
      </c>
      <c r="J1098" s="33">
        <v>0</v>
      </c>
      <c r="L1098" s="6"/>
    </row>
    <row r="1099" spans="1:12">
      <c r="A1099" s="45"/>
      <c r="B1099" s="28" t="s">
        <v>918</v>
      </c>
      <c r="C1099" s="29">
        <v>929</v>
      </c>
      <c r="D1099" s="30">
        <v>11</v>
      </c>
      <c r="E1099" s="30">
        <v>3</v>
      </c>
      <c r="F1099" s="31" t="s">
        <v>373</v>
      </c>
      <c r="G1099" s="32"/>
      <c r="H1099" s="33">
        <f>H1100+H1104+H1127</f>
        <v>178367.09999999998</v>
      </c>
      <c r="I1099" s="33">
        <f>I1100+I1104+I1127</f>
        <v>162305.1</v>
      </c>
      <c r="J1099" s="33">
        <f>J1100+J1104+J1127</f>
        <v>171762.3</v>
      </c>
      <c r="L1099" s="6"/>
    </row>
    <row r="1100" spans="1:12" ht="31.5">
      <c r="A1100" s="45"/>
      <c r="B1100" s="28" t="s">
        <v>374</v>
      </c>
      <c r="C1100" s="29">
        <v>929</v>
      </c>
      <c r="D1100" s="30">
        <v>11</v>
      </c>
      <c r="E1100" s="30">
        <v>3</v>
      </c>
      <c r="F1100" s="31" t="s">
        <v>375</v>
      </c>
      <c r="G1100" s="32"/>
      <c r="H1100" s="33">
        <f t="shared" ref="H1100:J1102" si="199">H1101</f>
        <v>343.8</v>
      </c>
      <c r="I1100" s="33">
        <f t="shared" si="199"/>
        <v>343.8</v>
      </c>
      <c r="J1100" s="33">
        <f t="shared" si="199"/>
        <v>343.8</v>
      </c>
      <c r="L1100" s="6"/>
    </row>
    <row r="1101" spans="1:12" ht="31.5">
      <c r="A1101" s="45"/>
      <c r="B1101" s="28" t="s">
        <v>376</v>
      </c>
      <c r="C1101" s="29">
        <v>929</v>
      </c>
      <c r="D1101" s="30">
        <v>11</v>
      </c>
      <c r="E1101" s="30">
        <v>3</v>
      </c>
      <c r="F1101" s="31" t="s">
        <v>377</v>
      </c>
      <c r="G1101" s="32"/>
      <c r="H1101" s="33">
        <f t="shared" si="199"/>
        <v>343.8</v>
      </c>
      <c r="I1101" s="33">
        <f t="shared" si="199"/>
        <v>343.8</v>
      </c>
      <c r="J1101" s="33">
        <f t="shared" si="199"/>
        <v>343.8</v>
      </c>
      <c r="L1101" s="6"/>
    </row>
    <row r="1102" spans="1:12" ht="94.5">
      <c r="A1102" s="45"/>
      <c r="B1102" s="28" t="s">
        <v>919</v>
      </c>
      <c r="C1102" s="29">
        <v>929</v>
      </c>
      <c r="D1102" s="30">
        <v>11</v>
      </c>
      <c r="E1102" s="30">
        <v>3</v>
      </c>
      <c r="F1102" s="31" t="s">
        <v>381</v>
      </c>
      <c r="G1102" s="32"/>
      <c r="H1102" s="33">
        <f t="shared" si="199"/>
        <v>343.8</v>
      </c>
      <c r="I1102" s="33">
        <f t="shared" si="199"/>
        <v>343.8</v>
      </c>
      <c r="J1102" s="33">
        <f t="shared" si="199"/>
        <v>343.8</v>
      </c>
      <c r="L1102" s="6"/>
    </row>
    <row r="1103" spans="1:12" ht="31.5">
      <c r="A1103" s="45"/>
      <c r="B1103" s="28" t="s">
        <v>89</v>
      </c>
      <c r="C1103" s="29">
        <v>929</v>
      </c>
      <c r="D1103" s="30">
        <v>11</v>
      </c>
      <c r="E1103" s="30">
        <v>3</v>
      </c>
      <c r="F1103" s="31" t="s">
        <v>381</v>
      </c>
      <c r="G1103" s="32">
        <v>600</v>
      </c>
      <c r="H1103" s="33">
        <v>343.8</v>
      </c>
      <c r="I1103" s="33">
        <v>343.8</v>
      </c>
      <c r="J1103" s="33">
        <v>343.8</v>
      </c>
      <c r="L1103" s="6"/>
    </row>
    <row r="1104" spans="1:12" ht="31.5">
      <c r="A1104" s="45"/>
      <c r="B1104" s="28" t="s">
        <v>382</v>
      </c>
      <c r="C1104" s="29">
        <v>929</v>
      </c>
      <c r="D1104" s="30">
        <v>11</v>
      </c>
      <c r="E1104" s="30">
        <v>3</v>
      </c>
      <c r="F1104" s="31" t="s">
        <v>383</v>
      </c>
      <c r="G1104" s="32"/>
      <c r="H1104" s="33">
        <f>H1105+H1124</f>
        <v>164586</v>
      </c>
      <c r="I1104" s="33">
        <f>I1105+I1124</f>
        <v>150468.6</v>
      </c>
      <c r="J1104" s="33">
        <f>J1105+J1124</f>
        <v>148260.6</v>
      </c>
      <c r="L1104" s="6"/>
    </row>
    <row r="1105" spans="1:12" ht="31.5">
      <c r="A1105" s="45"/>
      <c r="B1105" s="28" t="s">
        <v>384</v>
      </c>
      <c r="C1105" s="29">
        <v>929</v>
      </c>
      <c r="D1105" s="30">
        <v>11</v>
      </c>
      <c r="E1105" s="30">
        <v>3</v>
      </c>
      <c r="F1105" s="31" t="s">
        <v>385</v>
      </c>
      <c r="G1105" s="32"/>
      <c r="H1105" s="33">
        <f>H1112+H1122+H1118+H1116+H1120+H1106+H1108+H1110+H1114</f>
        <v>164586</v>
      </c>
      <c r="I1105" s="33">
        <f>I1112+I1122+I1118+I1116+I1120+I1106+I1108+I1110+I1114</f>
        <v>150468.6</v>
      </c>
      <c r="J1105" s="33">
        <f>J1112+J1122+J1118+J1116+J1120+J1106+J1108+J1110+J1114</f>
        <v>148260.6</v>
      </c>
      <c r="L1105" s="6"/>
    </row>
    <row r="1106" spans="1:12">
      <c r="A1106" s="45"/>
      <c r="B1106" s="28" t="s">
        <v>87</v>
      </c>
      <c r="C1106" s="29">
        <v>929</v>
      </c>
      <c r="D1106" s="30">
        <v>11</v>
      </c>
      <c r="E1106" s="30">
        <v>3</v>
      </c>
      <c r="F1106" s="31" t="s">
        <v>391</v>
      </c>
      <c r="G1106" s="32"/>
      <c r="H1106" s="33">
        <f>H1107</f>
        <v>1000</v>
      </c>
      <c r="I1106" s="33">
        <f>I1107</f>
        <v>1100</v>
      </c>
      <c r="J1106" s="33">
        <f>J1107</f>
        <v>1050</v>
      </c>
      <c r="L1106" s="6"/>
    </row>
    <row r="1107" spans="1:12" ht="31.5">
      <c r="A1107" s="45"/>
      <c r="B1107" s="28" t="s">
        <v>89</v>
      </c>
      <c r="C1107" s="29">
        <v>929</v>
      </c>
      <c r="D1107" s="30">
        <v>11</v>
      </c>
      <c r="E1107" s="30">
        <v>3</v>
      </c>
      <c r="F1107" s="31" t="s">
        <v>391</v>
      </c>
      <c r="G1107" s="32">
        <v>600</v>
      </c>
      <c r="H1107" s="33">
        <v>1000</v>
      </c>
      <c r="I1107" s="33">
        <v>1100</v>
      </c>
      <c r="J1107" s="33">
        <v>1050</v>
      </c>
      <c r="K1107" s="44"/>
      <c r="L1107" s="6"/>
    </row>
    <row r="1108" spans="1:12">
      <c r="A1108" s="27"/>
      <c r="B1108" s="28" t="s">
        <v>90</v>
      </c>
      <c r="C1108" s="29">
        <v>929</v>
      </c>
      <c r="D1108" s="30">
        <v>11</v>
      </c>
      <c r="E1108" s="30">
        <v>3</v>
      </c>
      <c r="F1108" s="31" t="s">
        <v>392</v>
      </c>
      <c r="G1108" s="32"/>
      <c r="H1108" s="33">
        <f t="shared" ref="H1108:J1108" si="200">H1109</f>
        <v>800</v>
      </c>
      <c r="I1108" s="33">
        <f t="shared" si="200"/>
        <v>2527</v>
      </c>
      <c r="J1108" s="33">
        <f t="shared" si="200"/>
        <v>300</v>
      </c>
      <c r="L1108" s="6"/>
    </row>
    <row r="1109" spans="1:12" ht="31.5">
      <c r="A1109" s="27"/>
      <c r="B1109" s="28" t="s">
        <v>89</v>
      </c>
      <c r="C1109" s="29">
        <v>929</v>
      </c>
      <c r="D1109" s="30">
        <v>11</v>
      </c>
      <c r="E1109" s="30">
        <v>3</v>
      </c>
      <c r="F1109" s="31" t="s">
        <v>392</v>
      </c>
      <c r="G1109" s="32">
        <v>600</v>
      </c>
      <c r="H1109" s="33">
        <v>800</v>
      </c>
      <c r="I1109" s="33">
        <f>500+2027</f>
        <v>2527</v>
      </c>
      <c r="J1109" s="33">
        <v>300</v>
      </c>
      <c r="K1109" s="44"/>
      <c r="L1109" s="6">
        <v>2027</v>
      </c>
    </row>
    <row r="1110" spans="1:12" ht="31.5">
      <c r="A1110" s="27"/>
      <c r="B1110" s="28" t="s">
        <v>105</v>
      </c>
      <c r="C1110" s="29">
        <v>929</v>
      </c>
      <c r="D1110" s="30">
        <v>11</v>
      </c>
      <c r="E1110" s="30">
        <v>3</v>
      </c>
      <c r="F1110" s="53" t="s">
        <v>393</v>
      </c>
      <c r="G1110" s="32"/>
      <c r="H1110" s="33">
        <f t="shared" ref="H1110:J1110" si="201">H1111</f>
        <v>900</v>
      </c>
      <c r="I1110" s="33">
        <f t="shared" si="201"/>
        <v>600</v>
      </c>
      <c r="J1110" s="33">
        <f t="shared" si="201"/>
        <v>600</v>
      </c>
      <c r="L1110" s="6"/>
    </row>
    <row r="1111" spans="1:12" ht="31.5">
      <c r="A1111" s="27"/>
      <c r="B1111" s="28" t="s">
        <v>89</v>
      </c>
      <c r="C1111" s="29">
        <v>929</v>
      </c>
      <c r="D1111" s="30">
        <v>11</v>
      </c>
      <c r="E1111" s="30">
        <v>3</v>
      </c>
      <c r="F1111" s="53" t="s">
        <v>393</v>
      </c>
      <c r="G1111" s="32">
        <v>600</v>
      </c>
      <c r="H1111" s="33">
        <v>900</v>
      </c>
      <c r="I1111" s="33">
        <v>600</v>
      </c>
      <c r="J1111" s="33">
        <v>600</v>
      </c>
      <c r="K1111" s="44"/>
      <c r="L1111" s="6"/>
    </row>
    <row r="1112" spans="1:12" ht="31.5">
      <c r="A1112" s="45"/>
      <c r="B1112" s="28" t="s">
        <v>188</v>
      </c>
      <c r="C1112" s="29">
        <v>929</v>
      </c>
      <c r="D1112" s="30">
        <v>11</v>
      </c>
      <c r="E1112" s="30">
        <v>3</v>
      </c>
      <c r="F1112" s="31" t="s">
        <v>386</v>
      </c>
      <c r="G1112" s="32"/>
      <c r="H1112" s="33">
        <f>H1113</f>
        <v>161747.6</v>
      </c>
      <c r="I1112" s="33">
        <f>I1113</f>
        <v>146097.60000000001</v>
      </c>
      <c r="J1112" s="33">
        <f>J1113</f>
        <v>146160.9</v>
      </c>
      <c r="L1112" s="6"/>
    </row>
    <row r="1113" spans="1:12" ht="31.5">
      <c r="A1113" s="45"/>
      <c r="B1113" s="28" t="s">
        <v>89</v>
      </c>
      <c r="C1113" s="29">
        <v>929</v>
      </c>
      <c r="D1113" s="30">
        <v>11</v>
      </c>
      <c r="E1113" s="30">
        <v>3</v>
      </c>
      <c r="F1113" s="31" t="s">
        <v>386</v>
      </c>
      <c r="G1113" s="32">
        <v>600</v>
      </c>
      <c r="H1113" s="33">
        <f>146837.1+14910.5</f>
        <v>161747.6</v>
      </c>
      <c r="I1113" s="33">
        <v>146097.60000000001</v>
      </c>
      <c r="J1113" s="33">
        <v>146160.9</v>
      </c>
      <c r="K1113" s="44">
        <v>14910.5</v>
      </c>
      <c r="L1113" s="6"/>
    </row>
    <row r="1114" spans="1:12" ht="94.5">
      <c r="A1114" s="45"/>
      <c r="B1114" s="28" t="s">
        <v>117</v>
      </c>
      <c r="C1114" s="29">
        <v>929</v>
      </c>
      <c r="D1114" s="30">
        <v>11</v>
      </c>
      <c r="E1114" s="30">
        <v>3</v>
      </c>
      <c r="F1114" s="31" t="s">
        <v>920</v>
      </c>
      <c r="G1114" s="32"/>
      <c r="H1114" s="33">
        <f t="shared" ref="H1114:J1114" si="202">H1115</f>
        <v>138.4</v>
      </c>
      <c r="I1114" s="33">
        <f t="shared" si="202"/>
        <v>144</v>
      </c>
      <c r="J1114" s="33">
        <f t="shared" si="202"/>
        <v>149.69999999999999</v>
      </c>
      <c r="L1114" s="6"/>
    </row>
    <row r="1115" spans="1:12" ht="31.5" collapsed="1">
      <c r="A1115" s="45"/>
      <c r="B1115" s="28" t="s">
        <v>89</v>
      </c>
      <c r="C1115" s="29">
        <v>929</v>
      </c>
      <c r="D1115" s="30">
        <v>11</v>
      </c>
      <c r="E1115" s="30">
        <v>3</v>
      </c>
      <c r="F1115" s="31" t="s">
        <v>920</v>
      </c>
      <c r="G1115" s="32">
        <v>600</v>
      </c>
      <c r="H1115" s="33">
        <v>138.4</v>
      </c>
      <c r="I1115" s="33">
        <v>144</v>
      </c>
      <c r="J1115" s="33">
        <v>149.69999999999999</v>
      </c>
      <c r="L1115" s="6"/>
    </row>
    <row r="1116" spans="1:12" ht="31.5" hidden="1" outlineLevel="1">
      <c r="A1116" s="45"/>
      <c r="B1116" s="28" t="s">
        <v>96</v>
      </c>
      <c r="C1116" s="29">
        <v>929</v>
      </c>
      <c r="D1116" s="30">
        <v>11</v>
      </c>
      <c r="E1116" s="30">
        <v>3</v>
      </c>
      <c r="F1116" s="31" t="s">
        <v>387</v>
      </c>
      <c r="G1116" s="32"/>
      <c r="H1116" s="33">
        <f>H1117</f>
        <v>0</v>
      </c>
      <c r="I1116" s="33">
        <f t="shared" ref="I1116:J1116" si="203">I1117</f>
        <v>0</v>
      </c>
      <c r="J1116" s="33">
        <f t="shared" si="203"/>
        <v>0</v>
      </c>
      <c r="L1116" s="6"/>
    </row>
    <row r="1117" spans="1:12" ht="31.5" hidden="1" outlineLevel="1">
      <c r="A1117" s="45"/>
      <c r="B1117" s="28" t="s">
        <v>89</v>
      </c>
      <c r="C1117" s="29">
        <v>929</v>
      </c>
      <c r="D1117" s="30">
        <v>11</v>
      </c>
      <c r="E1117" s="30">
        <v>3</v>
      </c>
      <c r="F1117" s="31" t="s">
        <v>387</v>
      </c>
      <c r="G1117" s="32">
        <v>600</v>
      </c>
      <c r="H1117" s="33">
        <v>0</v>
      </c>
      <c r="I1117" s="33">
        <v>0</v>
      </c>
      <c r="J1117" s="33">
        <v>0</v>
      </c>
      <c r="L1117" s="6"/>
    </row>
    <row r="1118" spans="1:12" ht="47.25" hidden="1" outlineLevel="1">
      <c r="A1118" s="45"/>
      <c r="B1118" s="28" t="s">
        <v>388</v>
      </c>
      <c r="C1118" s="29">
        <v>929</v>
      </c>
      <c r="D1118" s="30">
        <v>11</v>
      </c>
      <c r="E1118" s="30">
        <v>3</v>
      </c>
      <c r="F1118" s="31" t="s">
        <v>389</v>
      </c>
      <c r="G1118" s="32"/>
      <c r="H1118" s="33">
        <f>H1119</f>
        <v>0</v>
      </c>
      <c r="I1118" s="33">
        <f>I1119</f>
        <v>0</v>
      </c>
      <c r="J1118" s="33">
        <f>J1119</f>
        <v>0</v>
      </c>
      <c r="K1118" s="6"/>
      <c r="L1118" s="6"/>
    </row>
    <row r="1119" spans="1:12" ht="31.5" hidden="1" outlineLevel="1">
      <c r="A1119" s="45"/>
      <c r="B1119" s="28" t="s">
        <v>89</v>
      </c>
      <c r="C1119" s="29">
        <v>929</v>
      </c>
      <c r="D1119" s="30">
        <v>11</v>
      </c>
      <c r="E1119" s="30">
        <v>3</v>
      </c>
      <c r="F1119" s="31" t="s">
        <v>389</v>
      </c>
      <c r="G1119" s="32">
        <v>600</v>
      </c>
      <c r="H1119" s="33">
        <v>0</v>
      </c>
      <c r="I1119" s="33">
        <v>0</v>
      </c>
      <c r="J1119" s="33">
        <v>0</v>
      </c>
      <c r="K1119" s="6"/>
      <c r="L1119" s="6"/>
    </row>
    <row r="1120" spans="1:12" ht="78.75" hidden="1" outlineLevel="1">
      <c r="A1120" s="45"/>
      <c r="B1120" s="28" t="s">
        <v>394</v>
      </c>
      <c r="C1120" s="29">
        <v>929</v>
      </c>
      <c r="D1120" s="30">
        <v>11</v>
      </c>
      <c r="E1120" s="30">
        <v>3</v>
      </c>
      <c r="F1120" s="31" t="s">
        <v>395</v>
      </c>
      <c r="G1120" s="32"/>
      <c r="H1120" s="33">
        <f>H1121</f>
        <v>0</v>
      </c>
      <c r="I1120" s="33">
        <f>I1121</f>
        <v>0</v>
      </c>
      <c r="J1120" s="33">
        <f>J1121</f>
        <v>0</v>
      </c>
      <c r="K1120" s="6"/>
      <c r="L1120" s="6"/>
    </row>
    <row r="1121" spans="1:12" ht="31.5" hidden="1" outlineLevel="1">
      <c r="A1121" s="45"/>
      <c r="B1121" s="28" t="s">
        <v>89</v>
      </c>
      <c r="C1121" s="29">
        <v>929</v>
      </c>
      <c r="D1121" s="30">
        <v>11</v>
      </c>
      <c r="E1121" s="30">
        <v>3</v>
      </c>
      <c r="F1121" s="31" t="s">
        <v>395</v>
      </c>
      <c r="G1121" s="32">
        <v>600</v>
      </c>
      <c r="H1121" s="33">
        <v>0</v>
      </c>
      <c r="I1121" s="33">
        <v>0</v>
      </c>
      <c r="J1121" s="33">
        <v>0</v>
      </c>
      <c r="K1121" s="7"/>
      <c r="L1121" s="6"/>
    </row>
    <row r="1122" spans="1:12" ht="94.5" hidden="1" outlineLevel="1">
      <c r="A1122" s="45"/>
      <c r="B1122" s="28" t="s">
        <v>396</v>
      </c>
      <c r="C1122" s="29">
        <v>929</v>
      </c>
      <c r="D1122" s="30">
        <v>11</v>
      </c>
      <c r="E1122" s="30">
        <v>3</v>
      </c>
      <c r="F1122" s="31" t="s">
        <v>397</v>
      </c>
      <c r="G1122" s="32"/>
      <c r="H1122" s="33">
        <f>H1123</f>
        <v>0</v>
      </c>
      <c r="I1122" s="33">
        <f>I1123</f>
        <v>0</v>
      </c>
      <c r="J1122" s="33">
        <f>J1123</f>
        <v>0</v>
      </c>
      <c r="K1122" s="6"/>
      <c r="L1122" s="6"/>
    </row>
    <row r="1123" spans="1:12" ht="31.5" hidden="1" outlineLevel="1">
      <c r="A1123" s="45"/>
      <c r="B1123" s="28" t="s">
        <v>89</v>
      </c>
      <c r="C1123" s="29">
        <v>929</v>
      </c>
      <c r="D1123" s="30">
        <v>11</v>
      </c>
      <c r="E1123" s="30">
        <v>3</v>
      </c>
      <c r="F1123" s="31" t="s">
        <v>397</v>
      </c>
      <c r="G1123" s="32">
        <v>600</v>
      </c>
      <c r="H1123" s="33">
        <v>0</v>
      </c>
      <c r="I1123" s="33">
        <v>0</v>
      </c>
      <c r="J1123" s="33">
        <v>0</v>
      </c>
      <c r="K1123" s="7"/>
      <c r="L1123" s="6"/>
    </row>
    <row r="1124" spans="1:12" ht="47.25" hidden="1" outlineLevel="1">
      <c r="A1124" s="45"/>
      <c r="B1124" s="28" t="s">
        <v>410</v>
      </c>
      <c r="C1124" s="29">
        <v>929</v>
      </c>
      <c r="D1124" s="30">
        <v>11</v>
      </c>
      <c r="E1124" s="30">
        <v>3</v>
      </c>
      <c r="F1124" s="31" t="s">
        <v>411</v>
      </c>
      <c r="G1124" s="32"/>
      <c r="H1124" s="33">
        <f t="shared" ref="H1124:J1125" si="204">H1125</f>
        <v>0</v>
      </c>
      <c r="I1124" s="33">
        <f t="shared" si="204"/>
        <v>0</v>
      </c>
      <c r="J1124" s="33">
        <f t="shared" si="204"/>
        <v>0</v>
      </c>
      <c r="K1124" s="6"/>
      <c r="L1124" s="6"/>
    </row>
    <row r="1125" spans="1:12" ht="31.5" hidden="1" outlineLevel="1">
      <c r="A1125" s="45"/>
      <c r="B1125" s="28" t="s">
        <v>412</v>
      </c>
      <c r="C1125" s="29">
        <v>929</v>
      </c>
      <c r="D1125" s="30">
        <v>11</v>
      </c>
      <c r="E1125" s="30">
        <v>3</v>
      </c>
      <c r="F1125" s="31" t="s">
        <v>413</v>
      </c>
      <c r="G1125" s="32"/>
      <c r="H1125" s="33">
        <f t="shared" si="204"/>
        <v>0</v>
      </c>
      <c r="I1125" s="33">
        <f t="shared" si="204"/>
        <v>0</v>
      </c>
      <c r="J1125" s="33">
        <f t="shared" si="204"/>
        <v>0</v>
      </c>
      <c r="K1125" s="6"/>
      <c r="L1125" s="6"/>
    </row>
    <row r="1126" spans="1:12" ht="31.5" hidden="1" outlineLevel="1">
      <c r="A1126" s="45"/>
      <c r="B1126" s="28" t="s">
        <v>89</v>
      </c>
      <c r="C1126" s="29">
        <v>929</v>
      </c>
      <c r="D1126" s="30">
        <v>11</v>
      </c>
      <c r="E1126" s="30">
        <v>3</v>
      </c>
      <c r="F1126" s="31" t="s">
        <v>413</v>
      </c>
      <c r="G1126" s="32">
        <v>600</v>
      </c>
      <c r="H1126" s="33">
        <v>0</v>
      </c>
      <c r="I1126" s="33">
        <v>0</v>
      </c>
      <c r="J1126" s="33">
        <v>0</v>
      </c>
      <c r="K1126" s="6"/>
      <c r="L1126" s="6"/>
    </row>
    <row r="1127" spans="1:12" ht="31.5">
      <c r="A1127" s="45"/>
      <c r="B1127" s="28" t="s">
        <v>418</v>
      </c>
      <c r="C1127" s="29">
        <v>929</v>
      </c>
      <c r="D1127" s="30">
        <v>11</v>
      </c>
      <c r="E1127" s="30">
        <v>3</v>
      </c>
      <c r="F1127" s="31" t="s">
        <v>419</v>
      </c>
      <c r="G1127" s="32"/>
      <c r="H1127" s="33">
        <f>H1128+H1133</f>
        <v>13437.3</v>
      </c>
      <c r="I1127" s="33">
        <f t="shared" ref="I1127:J1127" si="205">I1128+I1133</f>
        <v>11492.7</v>
      </c>
      <c r="J1127" s="33">
        <f t="shared" si="205"/>
        <v>23157.9</v>
      </c>
      <c r="K1127" s="6"/>
      <c r="L1127" s="6"/>
    </row>
    <row r="1128" spans="1:12" collapsed="1">
      <c r="A1128" s="45"/>
      <c r="B1128" s="28" t="s">
        <v>420</v>
      </c>
      <c r="C1128" s="29">
        <v>929</v>
      </c>
      <c r="D1128" s="30">
        <v>11</v>
      </c>
      <c r="E1128" s="30">
        <v>3</v>
      </c>
      <c r="F1128" s="31" t="s">
        <v>421</v>
      </c>
      <c r="G1128" s="32"/>
      <c r="H1128" s="33">
        <f t="shared" ref="H1128:I1128" si="206">H1131+H1129</f>
        <v>0</v>
      </c>
      <c r="I1128" s="33">
        <f t="shared" si="206"/>
        <v>0</v>
      </c>
      <c r="J1128" s="33">
        <f>J1131+J1129</f>
        <v>23157.9</v>
      </c>
      <c r="K1128" s="6"/>
      <c r="L1128" s="6"/>
    </row>
    <row r="1129" spans="1:12" ht="31.5" hidden="1" outlineLevel="1">
      <c r="A1129" s="45"/>
      <c r="B1129" s="28" t="s">
        <v>129</v>
      </c>
      <c r="C1129" s="29">
        <v>929</v>
      </c>
      <c r="D1129" s="30">
        <v>11</v>
      </c>
      <c r="E1129" s="30">
        <v>3</v>
      </c>
      <c r="F1129" s="31" t="s">
        <v>423</v>
      </c>
      <c r="G1129" s="32"/>
      <c r="H1129" s="33">
        <f>H1130</f>
        <v>0</v>
      </c>
      <c r="I1129" s="33">
        <f t="shared" ref="I1129:J1131" si="207">I1130</f>
        <v>0</v>
      </c>
      <c r="J1129" s="33">
        <f t="shared" si="207"/>
        <v>0</v>
      </c>
      <c r="K1129" s="6"/>
      <c r="L1129" s="6"/>
    </row>
    <row r="1130" spans="1:12" ht="31.5" hidden="1" outlineLevel="1">
      <c r="A1130" s="45"/>
      <c r="B1130" s="28" t="s">
        <v>131</v>
      </c>
      <c r="C1130" s="29">
        <v>929</v>
      </c>
      <c r="D1130" s="30">
        <v>11</v>
      </c>
      <c r="E1130" s="30">
        <v>3</v>
      </c>
      <c r="F1130" s="31" t="s">
        <v>423</v>
      </c>
      <c r="G1130" s="32">
        <v>400</v>
      </c>
      <c r="H1130" s="33">
        <f>1700-1700</f>
        <v>0</v>
      </c>
      <c r="I1130" s="33">
        <v>0</v>
      </c>
      <c r="J1130" s="33">
        <v>0</v>
      </c>
      <c r="K1130" s="6"/>
      <c r="L1130" s="6"/>
    </row>
    <row r="1131" spans="1:12">
      <c r="A1131" s="45"/>
      <c r="B1131" s="28" t="s">
        <v>947</v>
      </c>
      <c r="C1131" s="29">
        <v>929</v>
      </c>
      <c r="D1131" s="30">
        <v>11</v>
      </c>
      <c r="E1131" s="30">
        <v>3</v>
      </c>
      <c r="F1131" s="31" t="s">
        <v>946</v>
      </c>
      <c r="G1131" s="32"/>
      <c r="H1131" s="33">
        <f>H1132</f>
        <v>0</v>
      </c>
      <c r="I1131" s="33">
        <f t="shared" si="207"/>
        <v>0</v>
      </c>
      <c r="J1131" s="33">
        <f t="shared" si="207"/>
        <v>23157.9</v>
      </c>
      <c r="K1131" s="6"/>
      <c r="L1131" s="6"/>
    </row>
    <row r="1132" spans="1:12" ht="31.5">
      <c r="A1132" s="45"/>
      <c r="B1132" s="28" t="s">
        <v>89</v>
      </c>
      <c r="C1132" s="29">
        <v>929</v>
      </c>
      <c r="D1132" s="30">
        <v>11</v>
      </c>
      <c r="E1132" s="30">
        <v>3</v>
      </c>
      <c r="F1132" s="31" t="s">
        <v>946</v>
      </c>
      <c r="G1132" s="32">
        <v>600</v>
      </c>
      <c r="H1132" s="33">
        <f>1700-1700</f>
        <v>0</v>
      </c>
      <c r="I1132" s="33">
        <v>0</v>
      </c>
      <c r="J1132" s="33">
        <v>23157.9</v>
      </c>
      <c r="K1132" s="6"/>
      <c r="L1132" s="6"/>
    </row>
    <row r="1133" spans="1:12">
      <c r="A1133" s="45"/>
      <c r="B1133" s="28" t="s">
        <v>428</v>
      </c>
      <c r="C1133" s="29">
        <v>929</v>
      </c>
      <c r="D1133" s="30">
        <v>11</v>
      </c>
      <c r="E1133" s="30">
        <v>3</v>
      </c>
      <c r="F1133" s="31" t="s">
        <v>429</v>
      </c>
      <c r="G1133" s="32"/>
      <c r="H1133" s="33">
        <f t="shared" ref="H1133:J1134" si="208">H1134</f>
        <v>13437.3</v>
      </c>
      <c r="I1133" s="33">
        <f t="shared" si="208"/>
        <v>11492.7</v>
      </c>
      <c r="J1133" s="33">
        <f t="shared" si="208"/>
        <v>0</v>
      </c>
      <c r="K1133" s="6"/>
      <c r="L1133" s="6"/>
    </row>
    <row r="1134" spans="1:12" ht="31.5">
      <c r="A1134" s="45"/>
      <c r="B1134" s="28" t="s">
        <v>129</v>
      </c>
      <c r="C1134" s="29">
        <v>929</v>
      </c>
      <c r="D1134" s="30">
        <v>11</v>
      </c>
      <c r="E1134" s="30">
        <v>3</v>
      </c>
      <c r="F1134" s="31" t="s">
        <v>430</v>
      </c>
      <c r="G1134" s="32"/>
      <c r="H1134" s="33">
        <f t="shared" si="208"/>
        <v>13437.3</v>
      </c>
      <c r="I1134" s="33">
        <f t="shared" si="208"/>
        <v>11492.7</v>
      </c>
      <c r="J1134" s="33">
        <f t="shared" si="208"/>
        <v>0</v>
      </c>
      <c r="K1134" s="6"/>
      <c r="L1134" s="6"/>
    </row>
    <row r="1135" spans="1:12" ht="31.5">
      <c r="A1135" s="45"/>
      <c r="B1135" s="28" t="s">
        <v>89</v>
      </c>
      <c r="C1135" s="29">
        <v>929</v>
      </c>
      <c r="D1135" s="30">
        <v>11</v>
      </c>
      <c r="E1135" s="30">
        <v>3</v>
      </c>
      <c r="F1135" s="31" t="s">
        <v>430</v>
      </c>
      <c r="G1135" s="32">
        <v>600</v>
      </c>
      <c r="H1135" s="33">
        <v>13437.3</v>
      </c>
      <c r="I1135" s="33">
        <v>11492.7</v>
      </c>
      <c r="J1135" s="33">
        <v>0</v>
      </c>
      <c r="K1135" s="6">
        <v>13437.3</v>
      </c>
      <c r="L1135" s="6">
        <v>11492.7</v>
      </c>
    </row>
    <row r="1136" spans="1:12">
      <c r="A1136" s="45"/>
      <c r="B1136" s="28" t="s">
        <v>63</v>
      </c>
      <c r="C1136" s="29">
        <v>929</v>
      </c>
      <c r="D1136" s="30">
        <v>11</v>
      </c>
      <c r="E1136" s="30">
        <v>5</v>
      </c>
      <c r="F1136" s="31"/>
      <c r="G1136" s="32"/>
      <c r="H1136" s="33">
        <f>H1137</f>
        <v>4054.4</v>
      </c>
      <c r="I1136" s="33">
        <f t="shared" ref="I1136:J1139" si="209">I1137</f>
        <v>4074.4</v>
      </c>
      <c r="J1136" s="33">
        <f t="shared" si="209"/>
        <v>4104.3999999999996</v>
      </c>
      <c r="K1136" s="6"/>
      <c r="L1136" s="6"/>
    </row>
    <row r="1137" spans="1:12">
      <c r="A1137" s="45"/>
      <c r="B1137" s="28" t="s">
        <v>372</v>
      </c>
      <c r="C1137" s="29">
        <v>929</v>
      </c>
      <c r="D1137" s="30">
        <v>11</v>
      </c>
      <c r="E1137" s="30">
        <v>5</v>
      </c>
      <c r="F1137" s="31" t="s">
        <v>373</v>
      </c>
      <c r="G1137" s="32"/>
      <c r="H1137" s="33">
        <f>H1138</f>
        <v>4054.4</v>
      </c>
      <c r="I1137" s="33">
        <f t="shared" si="209"/>
        <v>4074.4</v>
      </c>
      <c r="J1137" s="33">
        <f t="shared" si="209"/>
        <v>4104.3999999999996</v>
      </c>
      <c r="K1137" s="6"/>
      <c r="L1137" s="6"/>
    </row>
    <row r="1138" spans="1:12">
      <c r="A1138" s="45"/>
      <c r="B1138" s="28" t="s">
        <v>442</v>
      </c>
      <c r="C1138" s="29">
        <v>929</v>
      </c>
      <c r="D1138" s="30">
        <v>11</v>
      </c>
      <c r="E1138" s="30">
        <v>5</v>
      </c>
      <c r="F1138" s="31" t="s">
        <v>443</v>
      </c>
      <c r="G1138" s="32"/>
      <c r="H1138" s="33">
        <f>H1139+H1144</f>
        <v>4054.4</v>
      </c>
      <c r="I1138" s="33">
        <f t="shared" si="209"/>
        <v>4074.4</v>
      </c>
      <c r="J1138" s="33">
        <f t="shared" si="209"/>
        <v>4104.3999999999996</v>
      </c>
      <c r="K1138" s="6"/>
      <c r="L1138" s="6"/>
    </row>
    <row r="1139" spans="1:12">
      <c r="A1139" s="45"/>
      <c r="B1139" s="28" t="s">
        <v>444</v>
      </c>
      <c r="C1139" s="29">
        <v>929</v>
      </c>
      <c r="D1139" s="30">
        <v>11</v>
      </c>
      <c r="E1139" s="30">
        <v>5</v>
      </c>
      <c r="F1139" s="31" t="s">
        <v>445</v>
      </c>
      <c r="G1139" s="32"/>
      <c r="H1139" s="33">
        <f>H1140</f>
        <v>4054.4</v>
      </c>
      <c r="I1139" s="33">
        <f t="shared" si="209"/>
        <v>4074.4</v>
      </c>
      <c r="J1139" s="33">
        <f t="shared" si="209"/>
        <v>4104.3999999999996</v>
      </c>
      <c r="K1139" s="6"/>
      <c r="L1139" s="6"/>
    </row>
    <row r="1140" spans="1:12">
      <c r="A1140" s="45"/>
      <c r="B1140" s="28" t="s">
        <v>201</v>
      </c>
      <c r="C1140" s="29">
        <v>929</v>
      </c>
      <c r="D1140" s="30">
        <v>11</v>
      </c>
      <c r="E1140" s="30">
        <v>5</v>
      </c>
      <c r="F1140" s="31" t="s">
        <v>446</v>
      </c>
      <c r="G1140" s="32"/>
      <c r="H1140" s="33">
        <f>H1141+H1142+H1143</f>
        <v>4054.4</v>
      </c>
      <c r="I1140" s="33">
        <f>I1141+I1142+I1143</f>
        <v>4074.4</v>
      </c>
      <c r="J1140" s="33">
        <f>J1141+J1142+J1143</f>
        <v>4104.3999999999996</v>
      </c>
      <c r="K1140" s="6"/>
      <c r="L1140" s="6"/>
    </row>
    <row r="1141" spans="1:12" ht="47.25">
      <c r="A1141" s="45"/>
      <c r="B1141" s="28" t="s">
        <v>114</v>
      </c>
      <c r="C1141" s="29">
        <v>929</v>
      </c>
      <c r="D1141" s="30">
        <v>11</v>
      </c>
      <c r="E1141" s="30">
        <v>5</v>
      </c>
      <c r="F1141" s="31" t="s">
        <v>446</v>
      </c>
      <c r="G1141" s="32">
        <v>100</v>
      </c>
      <c r="H1141" s="33">
        <v>3754.4</v>
      </c>
      <c r="I1141" s="33">
        <v>3754.4</v>
      </c>
      <c r="J1141" s="33">
        <v>3754.4</v>
      </c>
      <c r="K1141" s="6"/>
      <c r="L1141" s="6"/>
    </row>
    <row r="1142" spans="1:12" ht="31.5" collapsed="1">
      <c r="A1142" s="45"/>
      <c r="B1142" s="28" t="s">
        <v>102</v>
      </c>
      <c r="C1142" s="29">
        <v>929</v>
      </c>
      <c r="D1142" s="30">
        <v>11</v>
      </c>
      <c r="E1142" s="30">
        <v>5</v>
      </c>
      <c r="F1142" s="31" t="s">
        <v>446</v>
      </c>
      <c r="G1142" s="32">
        <v>200</v>
      </c>
      <c r="H1142" s="33">
        <v>300</v>
      </c>
      <c r="I1142" s="33">
        <v>320</v>
      </c>
      <c r="J1142" s="33">
        <v>350</v>
      </c>
      <c r="K1142" s="6"/>
      <c r="L1142" s="6"/>
    </row>
    <row r="1143" spans="1:12" hidden="1" outlineLevel="1">
      <c r="A1143" s="45"/>
      <c r="B1143" s="28" t="s">
        <v>192</v>
      </c>
      <c r="C1143" s="29">
        <v>929</v>
      </c>
      <c r="D1143" s="30">
        <v>11</v>
      </c>
      <c r="E1143" s="30">
        <v>5</v>
      </c>
      <c r="F1143" s="31" t="s">
        <v>446</v>
      </c>
      <c r="G1143" s="32">
        <v>800</v>
      </c>
      <c r="H1143" s="33">
        <v>0</v>
      </c>
      <c r="I1143" s="33">
        <v>0</v>
      </c>
      <c r="J1143" s="33">
        <v>0</v>
      </c>
      <c r="K1143" s="6"/>
      <c r="L1143" s="6"/>
    </row>
    <row r="1144" spans="1:12" ht="94.5" hidden="1" outlineLevel="1">
      <c r="A1144" s="45"/>
      <c r="B1144" s="28" t="s">
        <v>203</v>
      </c>
      <c r="C1144" s="29">
        <v>929</v>
      </c>
      <c r="D1144" s="30">
        <v>11</v>
      </c>
      <c r="E1144" s="30">
        <v>5</v>
      </c>
      <c r="F1144" s="31" t="s">
        <v>447</v>
      </c>
      <c r="G1144" s="32"/>
      <c r="H1144" s="33">
        <f>H1145</f>
        <v>0</v>
      </c>
      <c r="I1144" s="33">
        <f>I1145</f>
        <v>0</v>
      </c>
      <c r="J1144" s="33">
        <f>J1145</f>
        <v>0</v>
      </c>
      <c r="K1144" s="6"/>
      <c r="L1144" s="6"/>
    </row>
    <row r="1145" spans="1:12" ht="47.25" hidden="1" outlineLevel="1">
      <c r="A1145" s="45"/>
      <c r="B1145" s="28" t="s">
        <v>114</v>
      </c>
      <c r="C1145" s="29">
        <v>929</v>
      </c>
      <c r="D1145" s="30">
        <v>11</v>
      </c>
      <c r="E1145" s="30">
        <v>5</v>
      </c>
      <c r="F1145" s="31" t="s">
        <v>447</v>
      </c>
      <c r="G1145" s="32">
        <v>100</v>
      </c>
      <c r="H1145" s="33">
        <v>0</v>
      </c>
      <c r="I1145" s="33">
        <v>0</v>
      </c>
      <c r="J1145" s="33">
        <v>0</v>
      </c>
      <c r="K1145" s="6"/>
      <c r="L1145" s="6"/>
    </row>
    <row r="1146" spans="1:12" ht="31.5">
      <c r="A1146" s="20" t="s">
        <v>921</v>
      </c>
      <c r="B1146" s="35" t="s">
        <v>922</v>
      </c>
      <c r="C1146" s="22">
        <v>934</v>
      </c>
      <c r="D1146" s="23"/>
      <c r="E1146" s="23"/>
      <c r="F1146" s="24"/>
      <c r="G1146" s="25"/>
      <c r="H1146" s="26">
        <f>H1147</f>
        <v>28087.599999999999</v>
      </c>
      <c r="I1146" s="26">
        <f>I1147</f>
        <v>27385.4</v>
      </c>
      <c r="J1146" s="26">
        <f>J1147</f>
        <v>27338.2</v>
      </c>
      <c r="K1146" s="6"/>
      <c r="L1146" s="6"/>
    </row>
    <row r="1147" spans="1:12">
      <c r="A1147" s="27"/>
      <c r="B1147" s="28" t="s">
        <v>41</v>
      </c>
      <c r="C1147" s="29">
        <v>934</v>
      </c>
      <c r="D1147" s="30">
        <v>7</v>
      </c>
      <c r="E1147" s="30"/>
      <c r="F1147" s="31"/>
      <c r="G1147" s="32"/>
      <c r="H1147" s="33">
        <f>H1148+H1173</f>
        <v>28087.599999999999</v>
      </c>
      <c r="I1147" s="33">
        <f>I1148+I1173</f>
        <v>27385.4</v>
      </c>
      <c r="J1147" s="33">
        <f>J1148+J1173</f>
        <v>27338.2</v>
      </c>
      <c r="K1147" s="6"/>
      <c r="L1147" s="6"/>
    </row>
    <row r="1148" spans="1:12">
      <c r="A1148" s="27"/>
      <c r="B1148" s="28" t="s">
        <v>870</v>
      </c>
      <c r="C1148" s="29">
        <v>934</v>
      </c>
      <c r="D1148" s="30">
        <v>7</v>
      </c>
      <c r="E1148" s="30">
        <v>7</v>
      </c>
      <c r="F1148" s="31"/>
      <c r="G1148" s="32"/>
      <c r="H1148" s="33">
        <f>H1159+H1149</f>
        <v>23636.5</v>
      </c>
      <c r="I1148" s="33">
        <f>I1159+I1149</f>
        <v>23450.9</v>
      </c>
      <c r="J1148" s="33">
        <f>J1159+J1149</f>
        <v>23403.7</v>
      </c>
      <c r="K1148" s="6"/>
      <c r="L1148" s="6"/>
    </row>
    <row r="1149" spans="1:12">
      <c r="A1149" s="27"/>
      <c r="B1149" s="28" t="s">
        <v>897</v>
      </c>
      <c r="C1149" s="29">
        <v>934</v>
      </c>
      <c r="D1149" s="30">
        <v>7</v>
      </c>
      <c r="E1149" s="30">
        <v>7</v>
      </c>
      <c r="F1149" s="31" t="s">
        <v>254</v>
      </c>
      <c r="G1149" s="32"/>
      <c r="H1149" s="33">
        <f>H1150+H1156</f>
        <v>230</v>
      </c>
      <c r="I1149" s="33">
        <f>I1150+I1154</f>
        <v>230</v>
      </c>
      <c r="J1149" s="33">
        <f>J1150+J1154</f>
        <v>230</v>
      </c>
      <c r="K1149" s="6"/>
      <c r="L1149" s="6"/>
    </row>
    <row r="1150" spans="1:12">
      <c r="A1150" s="27"/>
      <c r="B1150" s="28" t="s">
        <v>267</v>
      </c>
      <c r="C1150" s="29">
        <v>934</v>
      </c>
      <c r="D1150" s="30">
        <v>7</v>
      </c>
      <c r="E1150" s="30">
        <v>7</v>
      </c>
      <c r="F1150" s="31" t="s">
        <v>268</v>
      </c>
      <c r="G1150" s="32"/>
      <c r="H1150" s="33">
        <f>H1151</f>
        <v>30</v>
      </c>
      <c r="I1150" s="33">
        <f t="shared" ref="I1150:J1152" si="210">I1151</f>
        <v>30</v>
      </c>
      <c r="J1150" s="33">
        <f t="shared" si="210"/>
        <v>30</v>
      </c>
      <c r="K1150" s="6"/>
      <c r="L1150" s="6"/>
    </row>
    <row r="1151" spans="1:12" ht="31.5">
      <c r="A1151" s="27"/>
      <c r="B1151" s="28" t="s">
        <v>269</v>
      </c>
      <c r="C1151" s="29">
        <v>934</v>
      </c>
      <c r="D1151" s="30">
        <v>7</v>
      </c>
      <c r="E1151" s="30">
        <v>7</v>
      </c>
      <c r="F1151" s="31" t="s">
        <v>270</v>
      </c>
      <c r="G1151" s="32"/>
      <c r="H1151" s="33">
        <f>H1152</f>
        <v>30</v>
      </c>
      <c r="I1151" s="33">
        <f t="shared" si="210"/>
        <v>30</v>
      </c>
      <c r="J1151" s="33">
        <f t="shared" si="210"/>
        <v>30</v>
      </c>
      <c r="K1151" s="6"/>
      <c r="L1151" s="6"/>
    </row>
    <row r="1152" spans="1:12" ht="31.5">
      <c r="A1152" s="27"/>
      <c r="B1152" s="28" t="s">
        <v>271</v>
      </c>
      <c r="C1152" s="29">
        <v>934</v>
      </c>
      <c r="D1152" s="30">
        <v>7</v>
      </c>
      <c r="E1152" s="30">
        <v>7</v>
      </c>
      <c r="F1152" s="31" t="s">
        <v>272</v>
      </c>
      <c r="G1152" s="32"/>
      <c r="H1152" s="33">
        <f>H1153</f>
        <v>30</v>
      </c>
      <c r="I1152" s="33">
        <f t="shared" si="210"/>
        <v>30</v>
      </c>
      <c r="J1152" s="33">
        <f t="shared" si="210"/>
        <v>30</v>
      </c>
      <c r="K1152" s="6"/>
      <c r="L1152" s="6"/>
    </row>
    <row r="1153" spans="1:16" ht="31.5">
      <c r="A1153" s="27"/>
      <c r="B1153" s="28" t="s">
        <v>102</v>
      </c>
      <c r="C1153" s="29">
        <v>934</v>
      </c>
      <c r="D1153" s="30">
        <v>7</v>
      </c>
      <c r="E1153" s="30">
        <v>7</v>
      </c>
      <c r="F1153" s="31" t="s">
        <v>272</v>
      </c>
      <c r="G1153" s="32">
        <v>200</v>
      </c>
      <c r="H1153" s="33">
        <v>30</v>
      </c>
      <c r="I1153" s="33">
        <v>30</v>
      </c>
      <c r="J1153" s="33">
        <v>30</v>
      </c>
      <c r="K1153" s="6"/>
      <c r="L1153" s="6"/>
    </row>
    <row r="1154" spans="1:16" ht="31.5">
      <c r="A1154" s="27"/>
      <c r="B1154" s="28" t="s">
        <v>301</v>
      </c>
      <c r="C1154" s="29">
        <v>934</v>
      </c>
      <c r="D1154" s="30">
        <v>7</v>
      </c>
      <c r="E1154" s="30">
        <v>7</v>
      </c>
      <c r="F1154" s="31" t="s">
        <v>302</v>
      </c>
      <c r="G1154" s="32"/>
      <c r="H1154" s="33">
        <f t="shared" ref="H1154:J1155" si="211">H1155</f>
        <v>200</v>
      </c>
      <c r="I1154" s="33">
        <f t="shared" si="211"/>
        <v>200</v>
      </c>
      <c r="J1154" s="33">
        <f t="shared" si="211"/>
        <v>200</v>
      </c>
      <c r="K1154" s="6"/>
      <c r="L1154" s="6"/>
    </row>
    <row r="1155" spans="1:16">
      <c r="A1155" s="27"/>
      <c r="B1155" s="28" t="s">
        <v>280</v>
      </c>
      <c r="C1155" s="29">
        <v>934</v>
      </c>
      <c r="D1155" s="30">
        <v>7</v>
      </c>
      <c r="E1155" s="30">
        <v>7</v>
      </c>
      <c r="F1155" s="31" t="s">
        <v>303</v>
      </c>
      <c r="G1155" s="32"/>
      <c r="H1155" s="33">
        <f t="shared" si="211"/>
        <v>200</v>
      </c>
      <c r="I1155" s="33">
        <f t="shared" si="211"/>
        <v>200</v>
      </c>
      <c r="J1155" s="33">
        <f t="shared" si="211"/>
        <v>200</v>
      </c>
      <c r="K1155" s="6"/>
      <c r="L1155" s="6"/>
    </row>
    <row r="1156" spans="1:16">
      <c r="A1156" s="27"/>
      <c r="B1156" s="28" t="s">
        <v>304</v>
      </c>
      <c r="C1156" s="29">
        <v>934</v>
      </c>
      <c r="D1156" s="30">
        <v>7</v>
      </c>
      <c r="E1156" s="30">
        <v>7</v>
      </c>
      <c r="F1156" s="31" t="s">
        <v>305</v>
      </c>
      <c r="G1156" s="32"/>
      <c r="H1156" s="33">
        <f>H1157+H1158</f>
        <v>200</v>
      </c>
      <c r="I1156" s="33">
        <f>I1157+I1158</f>
        <v>200</v>
      </c>
      <c r="J1156" s="33">
        <f>J1157+J1158</f>
        <v>200</v>
      </c>
      <c r="K1156" s="6"/>
      <c r="L1156" s="6"/>
    </row>
    <row r="1157" spans="1:16" ht="47.25">
      <c r="A1157" s="27"/>
      <c r="B1157" s="28" t="s">
        <v>114</v>
      </c>
      <c r="C1157" s="29">
        <v>934</v>
      </c>
      <c r="D1157" s="30">
        <v>7</v>
      </c>
      <c r="E1157" s="30">
        <v>7</v>
      </c>
      <c r="F1157" s="31" t="s">
        <v>305</v>
      </c>
      <c r="G1157" s="32">
        <v>100</v>
      </c>
      <c r="H1157" s="33">
        <v>82.3</v>
      </c>
      <c r="I1157" s="33">
        <v>82.3</v>
      </c>
      <c r="J1157" s="33">
        <v>82.3</v>
      </c>
      <c r="P1157" s="6" t="s">
        <v>0</v>
      </c>
    </row>
    <row r="1158" spans="1:16" ht="31.5">
      <c r="A1158" s="27"/>
      <c r="B1158" s="28" t="s">
        <v>102</v>
      </c>
      <c r="C1158" s="29">
        <v>934</v>
      </c>
      <c r="D1158" s="30">
        <v>7</v>
      </c>
      <c r="E1158" s="30">
        <v>7</v>
      </c>
      <c r="F1158" s="31" t="s">
        <v>305</v>
      </c>
      <c r="G1158" s="32">
        <v>200</v>
      </c>
      <c r="H1158" s="33">
        <v>117.7</v>
      </c>
      <c r="I1158" s="33">
        <v>117.7</v>
      </c>
      <c r="J1158" s="33">
        <v>117.7</v>
      </c>
    </row>
    <row r="1159" spans="1:16">
      <c r="A1159" s="27"/>
      <c r="B1159" s="28" t="s">
        <v>479</v>
      </c>
      <c r="C1159" s="29">
        <v>934</v>
      </c>
      <c r="D1159" s="30">
        <v>7</v>
      </c>
      <c r="E1159" s="30">
        <v>7</v>
      </c>
      <c r="F1159" s="31" t="s">
        <v>480</v>
      </c>
      <c r="G1159" s="32"/>
      <c r="H1159" s="33">
        <f>H1160</f>
        <v>23406.5</v>
      </c>
      <c r="I1159" s="33">
        <f>I1160</f>
        <v>23220.9</v>
      </c>
      <c r="J1159" s="33">
        <f>J1160</f>
        <v>23173.7</v>
      </c>
    </row>
    <row r="1160" spans="1:16" ht="31.5">
      <c r="A1160" s="27"/>
      <c r="B1160" s="28" t="s">
        <v>481</v>
      </c>
      <c r="C1160" s="29">
        <v>934</v>
      </c>
      <c r="D1160" s="30">
        <v>7</v>
      </c>
      <c r="E1160" s="30">
        <v>7</v>
      </c>
      <c r="F1160" s="31" t="s">
        <v>482</v>
      </c>
      <c r="G1160" s="32"/>
      <c r="H1160" s="33">
        <f>H1161+H1168</f>
        <v>23406.5</v>
      </c>
      <c r="I1160" s="33">
        <f>I1161+I1168</f>
        <v>23220.9</v>
      </c>
      <c r="J1160" s="33">
        <f>J1161+J1168</f>
        <v>23173.7</v>
      </c>
    </row>
    <row r="1161" spans="1:16">
      <c r="A1161" s="27"/>
      <c r="B1161" s="28" t="s">
        <v>483</v>
      </c>
      <c r="C1161" s="29">
        <v>934</v>
      </c>
      <c r="D1161" s="30">
        <v>7</v>
      </c>
      <c r="E1161" s="30">
        <v>7</v>
      </c>
      <c r="F1161" s="31" t="s">
        <v>484</v>
      </c>
      <c r="G1161" s="32"/>
      <c r="H1161" s="33">
        <f>H1162+H1165</f>
        <v>891</v>
      </c>
      <c r="I1161" s="33">
        <f>I1162+I1165</f>
        <v>700</v>
      </c>
      <c r="J1161" s="33">
        <f>J1162+J1165</f>
        <v>700</v>
      </c>
    </row>
    <row r="1162" spans="1:16" collapsed="1">
      <c r="A1162" s="27"/>
      <c r="B1162" s="28" t="s">
        <v>485</v>
      </c>
      <c r="C1162" s="29">
        <v>934</v>
      </c>
      <c r="D1162" s="30">
        <v>7</v>
      </c>
      <c r="E1162" s="30">
        <v>7</v>
      </c>
      <c r="F1162" s="31" t="s">
        <v>486</v>
      </c>
      <c r="G1162" s="32"/>
      <c r="H1162" s="33">
        <f>H1164+H1163</f>
        <v>891</v>
      </c>
      <c r="I1162" s="33">
        <f>I1164+I1163</f>
        <v>700</v>
      </c>
      <c r="J1162" s="33">
        <f>J1164+J1163</f>
        <v>700</v>
      </c>
    </row>
    <row r="1163" spans="1:16" ht="47.25" hidden="1" outlineLevel="1">
      <c r="A1163" s="27"/>
      <c r="B1163" s="28" t="s">
        <v>114</v>
      </c>
      <c r="C1163" s="29">
        <v>934</v>
      </c>
      <c r="D1163" s="30">
        <v>7</v>
      </c>
      <c r="E1163" s="30">
        <v>7</v>
      </c>
      <c r="F1163" s="31" t="s">
        <v>486</v>
      </c>
      <c r="G1163" s="32">
        <v>100</v>
      </c>
      <c r="H1163" s="33">
        <v>0</v>
      </c>
      <c r="I1163" s="33">
        <v>0</v>
      </c>
      <c r="J1163" s="33">
        <v>0</v>
      </c>
    </row>
    <row r="1164" spans="1:16" ht="31.5" collapsed="1">
      <c r="A1164" s="27"/>
      <c r="B1164" s="28" t="s">
        <v>102</v>
      </c>
      <c r="C1164" s="29">
        <v>934</v>
      </c>
      <c r="D1164" s="30">
        <v>7</v>
      </c>
      <c r="E1164" s="30">
        <v>7</v>
      </c>
      <c r="F1164" s="31" t="s">
        <v>486</v>
      </c>
      <c r="G1164" s="32">
        <v>200</v>
      </c>
      <c r="H1164" s="33">
        <f>737.5+153.5</f>
        <v>891</v>
      </c>
      <c r="I1164" s="33">
        <v>700</v>
      </c>
      <c r="J1164" s="33">
        <v>700</v>
      </c>
      <c r="K1164" s="8">
        <v>153.5</v>
      </c>
      <c r="P1164" s="6" t="s">
        <v>0</v>
      </c>
    </row>
    <row r="1165" spans="1:16" hidden="1" outlineLevel="1">
      <c r="A1165" s="27"/>
      <c r="B1165" s="28" t="s">
        <v>304</v>
      </c>
      <c r="C1165" s="29">
        <v>934</v>
      </c>
      <c r="D1165" s="30">
        <v>7</v>
      </c>
      <c r="E1165" s="30">
        <v>7</v>
      </c>
      <c r="F1165" s="31" t="s">
        <v>487</v>
      </c>
      <c r="G1165" s="32"/>
      <c r="H1165" s="33">
        <f>H1167+H1166</f>
        <v>0</v>
      </c>
      <c r="I1165" s="33">
        <f>I1167+I1166</f>
        <v>0</v>
      </c>
      <c r="J1165" s="33">
        <f>J1167+J1166</f>
        <v>0</v>
      </c>
    </row>
    <row r="1166" spans="1:16" ht="47.25" hidden="1" outlineLevel="1">
      <c r="A1166" s="27"/>
      <c r="B1166" s="28" t="s">
        <v>114</v>
      </c>
      <c r="C1166" s="29">
        <v>934</v>
      </c>
      <c r="D1166" s="30">
        <v>7</v>
      </c>
      <c r="E1166" s="30">
        <v>7</v>
      </c>
      <c r="F1166" s="31" t="s">
        <v>487</v>
      </c>
      <c r="G1166" s="32">
        <v>100</v>
      </c>
      <c r="H1166" s="33">
        <v>0</v>
      </c>
      <c r="I1166" s="33">
        <v>0</v>
      </c>
      <c r="J1166" s="33">
        <v>0</v>
      </c>
    </row>
    <row r="1167" spans="1:16" ht="31.5" hidden="1" outlineLevel="1">
      <c r="A1167" s="27"/>
      <c r="B1167" s="28" t="s">
        <v>102</v>
      </c>
      <c r="C1167" s="29">
        <v>934</v>
      </c>
      <c r="D1167" s="30">
        <v>7</v>
      </c>
      <c r="E1167" s="30">
        <v>7</v>
      </c>
      <c r="F1167" s="31" t="s">
        <v>487</v>
      </c>
      <c r="G1167" s="32">
        <v>200</v>
      </c>
      <c r="H1167" s="33">
        <v>0</v>
      </c>
      <c r="I1167" s="33">
        <v>0</v>
      </c>
      <c r="J1167" s="33">
        <v>0</v>
      </c>
    </row>
    <row r="1168" spans="1:16" ht="31.5">
      <c r="A1168" s="27"/>
      <c r="B1168" s="69" t="s">
        <v>488</v>
      </c>
      <c r="C1168" s="29">
        <v>934</v>
      </c>
      <c r="D1168" s="30">
        <v>7</v>
      </c>
      <c r="E1168" s="30">
        <v>7</v>
      </c>
      <c r="F1168" s="31" t="s">
        <v>489</v>
      </c>
      <c r="G1168" s="32"/>
      <c r="H1168" s="33">
        <f>H1169</f>
        <v>22515.5</v>
      </c>
      <c r="I1168" s="33">
        <f>I1169</f>
        <v>22520.9</v>
      </c>
      <c r="J1168" s="33">
        <f>J1169</f>
        <v>22473.7</v>
      </c>
    </row>
    <row r="1169" spans="1:81" ht="31.5">
      <c r="A1169" s="27"/>
      <c r="B1169" s="28" t="s">
        <v>188</v>
      </c>
      <c r="C1169" s="29">
        <v>934</v>
      </c>
      <c r="D1169" s="30">
        <v>7</v>
      </c>
      <c r="E1169" s="30">
        <v>7</v>
      </c>
      <c r="F1169" s="31" t="s">
        <v>491</v>
      </c>
      <c r="G1169" s="32"/>
      <c r="H1169" s="33">
        <f>H1170+H1171+H1172</f>
        <v>22515.5</v>
      </c>
      <c r="I1169" s="33">
        <f>I1170+I1171+I1172</f>
        <v>22520.9</v>
      </c>
      <c r="J1169" s="33">
        <f>J1170+J1171+J1172</f>
        <v>22473.7</v>
      </c>
    </row>
    <row r="1170" spans="1:81" ht="47.25">
      <c r="A1170" s="27"/>
      <c r="B1170" s="28" t="s">
        <v>114</v>
      </c>
      <c r="C1170" s="29">
        <v>934</v>
      </c>
      <c r="D1170" s="30">
        <v>7</v>
      </c>
      <c r="E1170" s="30">
        <v>7</v>
      </c>
      <c r="F1170" s="31" t="s">
        <v>491</v>
      </c>
      <c r="G1170" s="32">
        <v>100</v>
      </c>
      <c r="H1170" s="33">
        <v>19788.5</v>
      </c>
      <c r="I1170" s="33">
        <v>19788.5</v>
      </c>
      <c r="J1170" s="33">
        <v>19788.5</v>
      </c>
    </row>
    <row r="1171" spans="1:81" ht="31.5">
      <c r="A1171" s="27"/>
      <c r="B1171" s="28" t="s">
        <v>102</v>
      </c>
      <c r="C1171" s="29">
        <v>934</v>
      </c>
      <c r="D1171" s="30">
        <v>7</v>
      </c>
      <c r="E1171" s="30">
        <v>7</v>
      </c>
      <c r="F1171" s="31" t="s">
        <v>491</v>
      </c>
      <c r="G1171" s="32">
        <v>200</v>
      </c>
      <c r="H1171" s="33">
        <f>2451.3+176.7</f>
        <v>2628</v>
      </c>
      <c r="I1171" s="33">
        <f>2568.4+65</f>
        <v>2633.4</v>
      </c>
      <c r="J1171" s="33">
        <v>2586.1999999999998</v>
      </c>
      <c r="K1171" s="8">
        <v>176.7</v>
      </c>
      <c r="L1171" s="9">
        <v>65</v>
      </c>
    </row>
    <row r="1172" spans="1:81">
      <c r="A1172" s="27"/>
      <c r="B1172" s="28" t="s">
        <v>192</v>
      </c>
      <c r="C1172" s="29">
        <v>934</v>
      </c>
      <c r="D1172" s="30">
        <v>7</v>
      </c>
      <c r="E1172" s="30">
        <v>7</v>
      </c>
      <c r="F1172" s="31" t="s">
        <v>491</v>
      </c>
      <c r="G1172" s="32">
        <v>800</v>
      </c>
      <c r="H1172" s="33">
        <v>99</v>
      </c>
      <c r="I1172" s="33">
        <v>99</v>
      </c>
      <c r="J1172" s="33">
        <v>99</v>
      </c>
    </row>
    <row r="1173" spans="1:81">
      <c r="A1173" s="27"/>
      <c r="B1173" s="28" t="s">
        <v>46</v>
      </c>
      <c r="C1173" s="29">
        <v>934</v>
      </c>
      <c r="D1173" s="30">
        <v>7</v>
      </c>
      <c r="E1173" s="30">
        <v>9</v>
      </c>
      <c r="F1173" s="31"/>
      <c r="G1173" s="32"/>
      <c r="H1173" s="33">
        <f>H1174</f>
        <v>4451.1000000000004</v>
      </c>
      <c r="I1173" s="33">
        <f>I1174</f>
        <v>3934.5</v>
      </c>
      <c r="J1173" s="33">
        <f>J1174</f>
        <v>3934.5</v>
      </c>
    </row>
    <row r="1174" spans="1:81">
      <c r="A1174" s="27"/>
      <c r="B1174" s="28" t="s">
        <v>479</v>
      </c>
      <c r="C1174" s="29">
        <v>934</v>
      </c>
      <c r="D1174" s="30">
        <v>7</v>
      </c>
      <c r="E1174" s="30">
        <v>9</v>
      </c>
      <c r="F1174" s="31" t="s">
        <v>480</v>
      </c>
      <c r="G1174" s="32"/>
      <c r="H1174" s="33">
        <f>H1175</f>
        <v>4451.1000000000004</v>
      </c>
      <c r="I1174" s="33">
        <f t="shared" ref="I1174:J1176" si="212">I1175</f>
        <v>3934.5</v>
      </c>
      <c r="J1174" s="33">
        <f t="shared" si="212"/>
        <v>3934.5</v>
      </c>
    </row>
    <row r="1175" spans="1:81" ht="31.5">
      <c r="A1175" s="27"/>
      <c r="B1175" s="28" t="s">
        <v>481</v>
      </c>
      <c r="C1175" s="29">
        <v>934</v>
      </c>
      <c r="D1175" s="30">
        <v>7</v>
      </c>
      <c r="E1175" s="30">
        <v>9</v>
      </c>
      <c r="F1175" s="31" t="s">
        <v>482</v>
      </c>
      <c r="G1175" s="32"/>
      <c r="H1175" s="33">
        <f>H1176</f>
        <v>4451.1000000000004</v>
      </c>
      <c r="I1175" s="33">
        <f t="shared" si="212"/>
        <v>3934.5</v>
      </c>
      <c r="J1175" s="33">
        <f t="shared" si="212"/>
        <v>3934.5</v>
      </c>
    </row>
    <row r="1176" spans="1:81" ht="31.5">
      <c r="A1176" s="27"/>
      <c r="B1176" s="28" t="s">
        <v>488</v>
      </c>
      <c r="C1176" s="29">
        <v>934</v>
      </c>
      <c r="D1176" s="30">
        <v>7</v>
      </c>
      <c r="E1176" s="30">
        <v>9</v>
      </c>
      <c r="F1176" s="31" t="s">
        <v>489</v>
      </c>
      <c r="G1176" s="32"/>
      <c r="H1176" s="33">
        <f>H1177</f>
        <v>4451.1000000000004</v>
      </c>
      <c r="I1176" s="33">
        <f t="shared" si="212"/>
        <v>3934.5</v>
      </c>
      <c r="J1176" s="33">
        <f t="shared" si="212"/>
        <v>3934.5</v>
      </c>
    </row>
    <row r="1177" spans="1:81">
      <c r="A1177" s="27"/>
      <c r="B1177" s="28" t="s">
        <v>201</v>
      </c>
      <c r="C1177" s="29">
        <v>934</v>
      </c>
      <c r="D1177" s="30">
        <v>7</v>
      </c>
      <c r="E1177" s="30">
        <v>9</v>
      </c>
      <c r="F1177" s="31" t="s">
        <v>490</v>
      </c>
      <c r="G1177" s="32"/>
      <c r="H1177" s="33">
        <f>H1178+H1180+H1179</f>
        <v>4451.1000000000004</v>
      </c>
      <c r="I1177" s="33">
        <f>I1178+I1180+I1179</f>
        <v>3934.5</v>
      </c>
      <c r="J1177" s="33">
        <f>J1178+J1180+J1179</f>
        <v>3934.5</v>
      </c>
    </row>
    <row r="1178" spans="1:81" s="5" customFormat="1" ht="47.25">
      <c r="A1178" s="27"/>
      <c r="B1178" s="28" t="s">
        <v>114</v>
      </c>
      <c r="C1178" s="29">
        <v>934</v>
      </c>
      <c r="D1178" s="30">
        <v>7</v>
      </c>
      <c r="E1178" s="30">
        <v>9</v>
      </c>
      <c r="F1178" s="31" t="s">
        <v>490</v>
      </c>
      <c r="G1178" s="32">
        <v>100</v>
      </c>
      <c r="H1178" s="33">
        <f>3744.5+411.6</f>
        <v>4156.1000000000004</v>
      </c>
      <c r="I1178" s="33">
        <v>3744.5</v>
      </c>
      <c r="J1178" s="33">
        <v>3744.5</v>
      </c>
      <c r="K1178" s="8">
        <v>411.6</v>
      </c>
      <c r="L1178" s="85"/>
    </row>
    <row r="1179" spans="1:81" s="5" customFormat="1" ht="31.5" collapsed="1">
      <c r="A1179" s="27"/>
      <c r="B1179" s="28" t="s">
        <v>102</v>
      </c>
      <c r="C1179" s="29">
        <v>934</v>
      </c>
      <c r="D1179" s="30">
        <v>7</v>
      </c>
      <c r="E1179" s="30">
        <v>9</v>
      </c>
      <c r="F1179" s="31" t="s">
        <v>490</v>
      </c>
      <c r="G1179" s="32">
        <v>200</v>
      </c>
      <c r="H1179" s="33">
        <v>295</v>
      </c>
      <c r="I1179" s="33">
        <v>190</v>
      </c>
      <c r="J1179" s="33">
        <v>190</v>
      </c>
      <c r="K1179" s="84"/>
      <c r="L1179" s="85"/>
    </row>
    <row r="1180" spans="1:81" hidden="1" outlineLevel="1">
      <c r="A1180" s="27"/>
      <c r="B1180" s="28" t="s">
        <v>192</v>
      </c>
      <c r="C1180" s="29">
        <v>934</v>
      </c>
      <c r="D1180" s="30">
        <v>7</v>
      </c>
      <c r="E1180" s="30">
        <v>9</v>
      </c>
      <c r="F1180" s="31" t="s">
        <v>490</v>
      </c>
      <c r="G1180" s="32">
        <v>800</v>
      </c>
      <c r="H1180" s="33">
        <v>0</v>
      </c>
      <c r="I1180" s="33">
        <v>0</v>
      </c>
      <c r="J1180" s="33">
        <v>0</v>
      </c>
    </row>
    <row r="1181" spans="1:81">
      <c r="A1181" s="70" t="s">
        <v>923</v>
      </c>
      <c r="B1181" s="35" t="s">
        <v>72</v>
      </c>
      <c r="C1181" s="29"/>
      <c r="D1181" s="30"/>
      <c r="E1181" s="30"/>
      <c r="F1181" s="31"/>
      <c r="G1181" s="32"/>
      <c r="H1181" s="26">
        <v>0</v>
      </c>
      <c r="I1181" s="26">
        <f>50000+5000</f>
        <v>55000</v>
      </c>
      <c r="J1181" s="26">
        <f>100000+5000</f>
        <v>105000</v>
      </c>
      <c r="K1181" s="40"/>
      <c r="L1181" s="40">
        <v>5000</v>
      </c>
      <c r="M1181" s="7">
        <v>5000</v>
      </c>
    </row>
    <row r="1182" spans="1:81" ht="18.75">
      <c r="A1182" s="71"/>
      <c r="B1182" s="72"/>
      <c r="C1182" s="73"/>
      <c r="D1182" s="74"/>
      <c r="E1182" s="74"/>
      <c r="F1182" s="75"/>
      <c r="G1182" s="76"/>
      <c r="H1182" s="77"/>
      <c r="J1182" s="86" t="s">
        <v>969</v>
      </c>
    </row>
    <row r="1183" spans="1:81" ht="18.75">
      <c r="A1183" s="71"/>
      <c r="B1183" s="72"/>
      <c r="C1183" s="73"/>
      <c r="D1183" s="74"/>
      <c r="E1183" s="74"/>
      <c r="F1183" s="75"/>
      <c r="G1183" s="76"/>
      <c r="H1183" s="78"/>
      <c r="I1183" s="78"/>
      <c r="J1183" s="78"/>
    </row>
    <row r="1184" spans="1:81" customFormat="1" ht="18.75">
      <c r="A1184" s="79" t="s">
        <v>73</v>
      </c>
      <c r="B1184" s="80"/>
      <c r="C1184" s="79"/>
      <c r="D1184" s="81"/>
      <c r="E1184" s="81"/>
      <c r="F1184" s="81"/>
      <c r="G1184" s="81"/>
      <c r="H1184" s="81"/>
      <c r="I1184" s="81"/>
      <c r="J1184" s="81"/>
      <c r="K1184" s="87"/>
      <c r="L1184" s="88"/>
      <c r="M1184" s="89"/>
      <c r="N1184" s="89"/>
      <c r="O1184" s="89"/>
      <c r="P1184" s="89"/>
      <c r="Q1184" s="89"/>
      <c r="R1184" s="89"/>
      <c r="S1184" s="89"/>
      <c r="T1184" s="89"/>
      <c r="U1184" s="89"/>
      <c r="V1184" s="89"/>
      <c r="W1184" s="89"/>
      <c r="X1184" s="89"/>
      <c r="Y1184" s="89"/>
      <c r="Z1184" s="89"/>
      <c r="AA1184" s="89"/>
      <c r="AB1184" s="89"/>
      <c r="AC1184" s="89"/>
      <c r="AD1184" s="89"/>
      <c r="AE1184" s="89"/>
      <c r="AF1184" s="89"/>
      <c r="AG1184" s="89"/>
      <c r="AH1184" s="89"/>
      <c r="AI1184" s="89"/>
      <c r="AJ1184" s="89"/>
      <c r="AK1184" s="89"/>
      <c r="AL1184" s="89"/>
      <c r="AM1184" s="89"/>
      <c r="AN1184" s="89"/>
      <c r="AO1184" s="89"/>
      <c r="AP1184" s="89"/>
      <c r="AQ1184" s="89"/>
      <c r="AR1184" s="89"/>
      <c r="AS1184" s="89"/>
      <c r="AT1184" s="89"/>
      <c r="AU1184" s="89"/>
      <c r="AV1184" s="89"/>
      <c r="AW1184" s="89"/>
      <c r="AX1184" s="89"/>
      <c r="AY1184" s="89"/>
      <c r="AZ1184" s="89"/>
      <c r="BA1184" s="89"/>
      <c r="BB1184" s="89"/>
      <c r="BC1184" s="89"/>
      <c r="BD1184" s="89"/>
      <c r="BE1184" s="89"/>
      <c r="BF1184" s="89"/>
      <c r="BG1184" s="89"/>
      <c r="BH1184" s="89"/>
      <c r="BI1184" s="89"/>
      <c r="BJ1184" s="89"/>
      <c r="BK1184" s="89"/>
      <c r="BL1184" s="89"/>
      <c r="BM1184" s="89"/>
      <c r="BN1184" s="89"/>
      <c r="BO1184" s="89"/>
      <c r="BP1184" s="89"/>
      <c r="BQ1184" s="89"/>
      <c r="BR1184" s="89"/>
      <c r="BS1184" s="89"/>
      <c r="BT1184" s="89"/>
      <c r="BU1184" s="89"/>
      <c r="BV1184" s="89"/>
      <c r="BW1184" s="89"/>
      <c r="BX1184" s="89"/>
      <c r="BY1184" s="89"/>
      <c r="BZ1184" s="89"/>
      <c r="CA1184" s="89"/>
      <c r="CB1184" s="89"/>
      <c r="CC1184" s="89"/>
    </row>
    <row r="1185" spans="1:81" customFormat="1" ht="18.75">
      <c r="A1185" s="79" t="s">
        <v>74</v>
      </c>
      <c r="B1185" s="80"/>
      <c r="C1185" s="79"/>
      <c r="D1185" s="81"/>
      <c r="E1185" s="81"/>
      <c r="F1185" s="81"/>
      <c r="G1185" s="81"/>
      <c r="H1185" s="81"/>
      <c r="I1185" s="81"/>
      <c r="J1185" s="81"/>
      <c r="K1185" s="87"/>
      <c r="L1185" s="88"/>
      <c r="M1185" s="89"/>
      <c r="N1185" s="89"/>
      <c r="O1185" s="89"/>
      <c r="P1185" s="89"/>
      <c r="Q1185" s="89"/>
      <c r="R1185" s="89"/>
      <c r="S1185" s="89"/>
      <c r="T1185" s="89"/>
      <c r="U1185" s="89"/>
      <c r="V1185" s="89"/>
      <c r="W1185" s="89"/>
      <c r="X1185" s="89"/>
      <c r="Y1185" s="89"/>
      <c r="Z1185" s="89"/>
      <c r="AA1185" s="89"/>
      <c r="AB1185" s="89"/>
      <c r="AC1185" s="89"/>
      <c r="AD1185" s="89"/>
      <c r="AE1185" s="89"/>
      <c r="AF1185" s="89"/>
      <c r="AG1185" s="89"/>
      <c r="AH1185" s="89"/>
      <c r="AI1185" s="89"/>
      <c r="AJ1185" s="89"/>
      <c r="AK1185" s="89"/>
      <c r="AL1185" s="89"/>
      <c r="AM1185" s="89"/>
      <c r="AN1185" s="89"/>
      <c r="AO1185" s="89"/>
      <c r="AP1185" s="89"/>
      <c r="AQ1185" s="89"/>
      <c r="AR1185" s="89"/>
      <c r="AS1185" s="89"/>
      <c r="AT1185" s="89"/>
      <c r="AU1185" s="89"/>
      <c r="AV1185" s="89"/>
      <c r="AW1185" s="89"/>
      <c r="AX1185" s="89"/>
      <c r="AY1185" s="89"/>
      <c r="AZ1185" s="89"/>
      <c r="BA1185" s="89"/>
      <c r="BB1185" s="89"/>
      <c r="BC1185" s="89"/>
      <c r="BD1185" s="89"/>
      <c r="BE1185" s="89"/>
      <c r="BF1185" s="89"/>
      <c r="BG1185" s="89"/>
      <c r="BH1185" s="89"/>
      <c r="BI1185" s="89"/>
      <c r="BJ1185" s="89"/>
      <c r="BK1185" s="89"/>
      <c r="BL1185" s="89"/>
      <c r="BM1185" s="89"/>
      <c r="BN1185" s="89"/>
      <c r="BO1185" s="89"/>
      <c r="BP1185" s="89"/>
      <c r="BQ1185" s="89"/>
      <c r="BR1185" s="89"/>
      <c r="BS1185" s="89"/>
      <c r="BT1185" s="89"/>
      <c r="BU1185" s="89"/>
      <c r="BV1185" s="89"/>
      <c r="BW1185" s="89"/>
      <c r="BX1185" s="89"/>
      <c r="BY1185" s="89"/>
      <c r="BZ1185" s="89"/>
      <c r="CA1185" s="89"/>
      <c r="CB1185" s="89"/>
      <c r="CC1185" s="89"/>
    </row>
    <row r="1186" spans="1:81" customFormat="1" ht="18.75">
      <c r="A1186" s="79" t="s">
        <v>924</v>
      </c>
      <c r="B1186" s="80"/>
      <c r="C1186" s="82"/>
      <c r="D1186" s="5"/>
      <c r="E1186" s="83"/>
      <c r="F1186" s="6"/>
      <c r="G1186" s="6"/>
      <c r="H1186" s="81"/>
      <c r="I1186" s="228" t="s">
        <v>925</v>
      </c>
      <c r="J1186" s="228"/>
      <c r="K1186" s="87"/>
      <c r="L1186" s="88"/>
      <c r="M1186" s="89"/>
      <c r="N1186" s="89"/>
      <c r="O1186" s="89"/>
      <c r="P1186" s="89"/>
      <c r="Q1186" s="89"/>
      <c r="R1186" s="89"/>
      <c r="S1186" s="89"/>
      <c r="T1186" s="89"/>
      <c r="U1186" s="89"/>
      <c r="V1186" s="89"/>
      <c r="W1186" s="89"/>
      <c r="X1186" s="89"/>
      <c r="Y1186" s="89"/>
      <c r="Z1186" s="89"/>
      <c r="AA1186" s="89"/>
      <c r="AB1186" s="89"/>
      <c r="AC1186" s="89"/>
      <c r="AD1186" s="89"/>
      <c r="AE1186" s="89"/>
      <c r="AF1186" s="89"/>
      <c r="AG1186" s="89"/>
      <c r="AH1186" s="89"/>
      <c r="AI1186" s="89"/>
      <c r="AJ1186" s="89"/>
      <c r="AK1186" s="89"/>
      <c r="AL1186" s="89"/>
      <c r="AM1186" s="89"/>
      <c r="AN1186" s="89"/>
      <c r="AO1186" s="89"/>
      <c r="AP1186" s="89"/>
      <c r="AQ1186" s="89"/>
      <c r="AR1186" s="89"/>
      <c r="AS1186" s="89"/>
      <c r="AT1186" s="89"/>
      <c r="AU1186" s="89"/>
      <c r="AV1186" s="89"/>
      <c r="AW1186" s="89"/>
      <c r="AX1186" s="89"/>
      <c r="AY1186" s="89"/>
      <c r="AZ1186" s="89"/>
      <c r="BA1186" s="89"/>
      <c r="BB1186" s="89"/>
      <c r="BC1186" s="89"/>
      <c r="BD1186" s="89"/>
      <c r="BE1186" s="89"/>
      <c r="BF1186" s="89"/>
      <c r="BG1186" s="89"/>
      <c r="BH1186" s="89"/>
      <c r="BI1186" s="89"/>
      <c r="BJ1186" s="89"/>
      <c r="BK1186" s="89"/>
      <c r="BL1186" s="89"/>
      <c r="BM1186" s="89"/>
      <c r="BN1186" s="89"/>
      <c r="BO1186" s="89"/>
      <c r="BP1186" s="89"/>
      <c r="BQ1186" s="89"/>
      <c r="BR1186" s="89"/>
      <c r="BS1186" s="89"/>
      <c r="BT1186" s="89"/>
      <c r="BU1186" s="89"/>
      <c r="BV1186" s="89"/>
      <c r="BW1186" s="89"/>
      <c r="BX1186" s="89"/>
      <c r="BY1186" s="89"/>
      <c r="BZ1186" s="89"/>
      <c r="CA1186" s="89"/>
      <c r="CB1186" s="89"/>
      <c r="CC1186" s="89"/>
    </row>
    <row r="1187" spans="1:81" ht="18.75">
      <c r="A1187" s="79"/>
      <c r="B1187" s="80"/>
      <c r="C1187" s="79"/>
      <c r="D1187" s="81"/>
      <c r="E1187" s="81"/>
      <c r="F1187" s="5"/>
      <c r="G1187" s="5"/>
      <c r="H1187" s="5"/>
      <c r="I1187" s="5"/>
      <c r="J1187" s="5"/>
    </row>
    <row r="1188" spans="1:81" ht="18.75">
      <c r="A1188" s="79"/>
      <c r="B1188" s="80"/>
      <c r="C1188" s="79"/>
      <c r="D1188" s="81"/>
      <c r="E1188" s="83"/>
      <c r="F1188" s="5"/>
      <c r="G1188" s="5"/>
      <c r="H1188" s="5"/>
      <c r="I1188" s="5"/>
      <c r="J1188" s="91"/>
      <c r="K1188" s="6"/>
      <c r="L1188" s="6"/>
    </row>
  </sheetData>
  <autoFilter ref="A18:XBT1186"/>
  <mergeCells count="9">
    <mergeCell ref="A13:J13"/>
    <mergeCell ref="A14:J14"/>
    <mergeCell ref="C16:G16"/>
    <mergeCell ref="I1186:J1186"/>
    <mergeCell ref="A16:A17"/>
    <mergeCell ref="B16:B17"/>
    <mergeCell ref="H16:H17"/>
    <mergeCell ref="I16:I17"/>
    <mergeCell ref="J16:J17"/>
  </mergeCells>
  <conditionalFormatting sqref="B371:B372">
    <cfRule type="duplicateValues" dxfId="0" priority="2" stopIfTrue="1"/>
  </conditionalFormatting>
  <pageMargins left="0.78740157480314965" right="0.78740157480314965" top="1.1811023622047245" bottom="0.39370078740157483" header="0" footer="0.11811023622047245"/>
  <pageSetup paperSize="9" scale="70" fitToHeight="36"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Рз прил 5</vt:lpstr>
      <vt:lpstr>КЦСР прил 6</vt:lpstr>
      <vt:lpstr>вед прил 7</vt:lpstr>
      <vt:lpstr>Лист1</vt:lpstr>
      <vt:lpstr>'вед прил 7'!Заголовки_для_печати</vt:lpstr>
      <vt:lpstr>'КЦСР прил 6'!Заголовки_для_печати</vt:lpstr>
      <vt:lpstr>'Рз прил 5'!Заголовки_для_печати</vt:lpstr>
      <vt:lpstr>'вед прил 7'!Область_печати</vt:lpstr>
      <vt:lpstr>'КЦСР прил 6'!Область_печати</vt:lpstr>
      <vt:lpstr>'Рз прил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budget2015</cp:lastModifiedBy>
  <cp:lastPrinted>2025-03-17T06:50:32Z</cp:lastPrinted>
  <dcterms:created xsi:type="dcterms:W3CDTF">2006-09-16T00:00:00Z</dcterms:created>
  <dcterms:modified xsi:type="dcterms:W3CDTF">2025-03-17T11:14:07Z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95C9FF45068F4486A732FE391C4D5047_12</vt:lpwstr>
  </property>
  <property fmtid="{D5CDD505-2E9C-101B-9397-08002B2CF9AE}" pid="3" name="KSOProductBuildVer">
    <vt:lpwstr>1049-12.2.0.18607</vt:lpwstr>
  </property>
</Properties>
</file>